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Users\chiehying\Desktop\"/>
    </mc:Choice>
  </mc:AlternateContent>
  <xr:revisionPtr revIDLastSave="0" documentId="8_{2BD9FCB0-5D50-4798-9D8D-FBE22C8FF48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請填寫黃底" sheetId="1" r:id="rId1"/>
    <sheet name="自動繪製-用水平衡圖" sheetId="3" r:id="rId2"/>
    <sheet name="自動計算-回收率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6" i="1" l="1"/>
  <c r="G211" i="1"/>
  <c r="E211" i="1"/>
  <c r="G186" i="1"/>
  <c r="E186" i="1"/>
  <c r="G161" i="1"/>
  <c r="E161" i="1"/>
  <c r="G136" i="1"/>
  <c r="E136" i="1"/>
  <c r="G111" i="1"/>
  <c r="E111" i="1"/>
  <c r="G86" i="1"/>
  <c r="E86" i="1"/>
  <c r="G61" i="1"/>
  <c r="E61" i="1"/>
  <c r="E36" i="1"/>
  <c r="G36" i="1"/>
  <c r="C14" i="1" l="1"/>
  <c r="GC141" i="3"/>
  <c r="HQ99" i="3"/>
  <c r="HM83" i="3"/>
  <c r="FA3" i="3"/>
  <c r="FE19" i="3"/>
  <c r="FA37" i="3"/>
  <c r="FA71" i="3"/>
  <c r="FA105" i="3"/>
  <c r="FE121" i="3"/>
  <c r="FE155" i="3"/>
  <c r="FA139" i="3"/>
  <c r="FA173" i="3"/>
  <c r="FE189" i="3"/>
  <c r="FE210" i="3"/>
  <c r="BU125" i="3"/>
  <c r="A24" i="4" l="1"/>
  <c r="A20" i="4"/>
  <c r="C204" i="1"/>
  <c r="GG99" i="3" s="1"/>
  <c r="AV262" i="1"/>
  <c r="AT262" i="1"/>
  <c r="AS262" i="1"/>
  <c r="AR248" i="1"/>
  <c r="I264" i="1"/>
  <c r="H264" i="1"/>
  <c r="AX264" i="1" s="1"/>
  <c r="I263" i="1"/>
  <c r="H263" i="1"/>
  <c r="AP263" i="1" s="1"/>
  <c r="I262" i="1"/>
  <c r="H262" i="1"/>
  <c r="AU262" i="1" s="1"/>
  <c r="I261" i="1"/>
  <c r="H261" i="1"/>
  <c r="AY261" i="1" s="1"/>
  <c r="I260" i="1"/>
  <c r="H260" i="1"/>
  <c r="AS260" i="1" s="1"/>
  <c r="I259" i="1"/>
  <c r="H259" i="1"/>
  <c r="AW259" i="1" s="1"/>
  <c r="I258" i="1"/>
  <c r="H258" i="1"/>
  <c r="AR258" i="1" s="1"/>
  <c r="I257" i="1"/>
  <c r="H257" i="1"/>
  <c r="AT257" i="1" s="1"/>
  <c r="I256" i="1"/>
  <c r="H256" i="1"/>
  <c r="G256" i="1"/>
  <c r="AO249" i="1"/>
  <c r="I252" i="1"/>
  <c r="H252" i="1"/>
  <c r="AS252" i="1" s="1"/>
  <c r="I251" i="1"/>
  <c r="H251" i="1"/>
  <c r="AS251" i="1" s="1"/>
  <c r="I250" i="1"/>
  <c r="H250" i="1"/>
  <c r="AS250" i="1" s="1"/>
  <c r="I249" i="1"/>
  <c r="H249" i="1"/>
  <c r="AV249" i="1" s="1"/>
  <c r="I248" i="1"/>
  <c r="H248" i="1"/>
  <c r="AS248" i="1" s="1"/>
  <c r="I247" i="1"/>
  <c r="H247" i="1"/>
  <c r="AV247" i="1" s="1"/>
  <c r="I246" i="1"/>
  <c r="H246" i="1"/>
  <c r="AQ246" i="1" s="1"/>
  <c r="I245" i="1"/>
  <c r="H245" i="1"/>
  <c r="AP248" i="1" l="1"/>
  <c r="AW251" i="1"/>
  <c r="AQ262" i="1"/>
  <c r="AO251" i="1"/>
  <c r="AQ248" i="1"/>
  <c r="AP246" i="1"/>
  <c r="AR246" i="1"/>
  <c r="AO250" i="1"/>
  <c r="AT263" i="1"/>
  <c r="AV263" i="1"/>
  <c r="AP258" i="1"/>
  <c r="AQ261" i="1"/>
  <c r="AR263" i="1"/>
  <c r="AS261" i="1"/>
  <c r="AT261" i="1"/>
  <c r="AV261" i="1"/>
  <c r="AW249" i="1"/>
  <c r="AP251" i="1"/>
  <c r="AQ251" i="1"/>
  <c r="AR251" i="1"/>
  <c r="AS247" i="1"/>
  <c r="AU261" i="1"/>
  <c r="AV248" i="1"/>
  <c r="AX257" i="1"/>
  <c r="AQ258" i="1"/>
  <c r="AR261" i="1"/>
  <c r="AS257" i="1"/>
  <c r="AS249" i="1"/>
  <c r="AU251" i="1"/>
  <c r="AV251" i="1"/>
  <c r="AX262" i="1"/>
  <c r="AS263" i="1"/>
  <c r="AY257" i="1"/>
  <c r="AP262" i="1"/>
  <c r="AQ260" i="1"/>
  <c r="AR262" i="1"/>
  <c r="AS258" i="1"/>
  <c r="AT258" i="1"/>
  <c r="AV258" i="1"/>
  <c r="AW246" i="1"/>
  <c r="AX263" i="1"/>
  <c r="AR264" i="1"/>
  <c r="AT264" i="1"/>
  <c r="AV264" i="1"/>
  <c r="AY264" i="1"/>
  <c r="AP264" i="1"/>
  <c r="AS264" i="1"/>
  <c r="AQ264" i="1"/>
  <c r="AU264" i="1"/>
  <c r="AW264" i="1"/>
  <c r="AQ263" i="1"/>
  <c r="AU263" i="1"/>
  <c r="AY263" i="1"/>
  <c r="AW263" i="1"/>
  <c r="AQ252" i="1"/>
  <c r="AO252" i="1"/>
  <c r="AW252" i="1"/>
  <c r="AU252" i="1"/>
  <c r="AV252" i="1"/>
  <c r="AP252" i="1"/>
  <c r="AT252" i="1"/>
  <c r="AR252" i="1"/>
  <c r="AY262" i="1"/>
  <c r="AW262" i="1"/>
  <c r="AT251" i="1"/>
  <c r="AX261" i="1"/>
  <c r="AP261" i="1"/>
  <c r="AW261" i="1"/>
  <c r="AQ250" i="1"/>
  <c r="AV250" i="1"/>
  <c r="AU250" i="1"/>
  <c r="AT250" i="1"/>
  <c r="AW250" i="1"/>
  <c r="AR250" i="1"/>
  <c r="AP250" i="1"/>
  <c r="AV260" i="1"/>
  <c r="AX260" i="1"/>
  <c r="AT260" i="1"/>
  <c r="AW260" i="1"/>
  <c r="AR260" i="1"/>
  <c r="AY260" i="1"/>
  <c r="AU260" i="1"/>
  <c r="AP260" i="1"/>
  <c r="AU249" i="1"/>
  <c r="AQ249" i="1"/>
  <c r="AR249" i="1"/>
  <c r="AT249" i="1"/>
  <c r="AP249" i="1"/>
  <c r="AU259" i="1"/>
  <c r="AQ259" i="1"/>
  <c r="AX259" i="1"/>
  <c r="AS259" i="1"/>
  <c r="AV259" i="1"/>
  <c r="AY259" i="1"/>
  <c r="AR259" i="1"/>
  <c r="AP259" i="1"/>
  <c r="AT259" i="1"/>
  <c r="AO248" i="1"/>
  <c r="AT248" i="1"/>
  <c r="AU248" i="1"/>
  <c r="AW248" i="1"/>
  <c r="AY258" i="1"/>
  <c r="AX258" i="1"/>
  <c r="AU258" i="1"/>
  <c r="AW258" i="1"/>
  <c r="AR247" i="1"/>
  <c r="AU247" i="1"/>
  <c r="AW247" i="1"/>
  <c r="AO247" i="1"/>
  <c r="AQ247" i="1"/>
  <c r="AT247" i="1"/>
  <c r="AP247" i="1"/>
  <c r="AW257" i="1"/>
  <c r="AP257" i="1"/>
  <c r="AR257" i="1"/>
  <c r="AQ257" i="1"/>
  <c r="AV257" i="1"/>
  <c r="AU257" i="1"/>
  <c r="AO246" i="1"/>
  <c r="AV246" i="1"/>
  <c r="AU246" i="1"/>
  <c r="AT246" i="1"/>
  <c r="AS246" i="1"/>
  <c r="AT256" i="1"/>
  <c r="AW245" i="1"/>
  <c r="AP245" i="1"/>
  <c r="AQ245" i="1"/>
  <c r="AR245" i="1"/>
  <c r="AS245" i="1"/>
  <c r="AT245" i="1"/>
  <c r="AV245" i="1"/>
  <c r="AO245" i="1"/>
  <c r="AU245" i="1"/>
  <c r="AU256" i="1"/>
  <c r="AV256" i="1"/>
  <c r="AW256" i="1"/>
  <c r="AY256" i="1"/>
  <c r="AQ256" i="1"/>
  <c r="AX256" i="1"/>
  <c r="AP256" i="1"/>
  <c r="AR256" i="1"/>
  <c r="AS256" i="1"/>
  <c r="G264" i="1"/>
  <c r="F264" i="1"/>
  <c r="AJ264" i="1" s="1"/>
  <c r="E264" i="1"/>
  <c r="D264" i="1"/>
  <c r="Z264" i="1" s="1"/>
  <c r="C264" i="1"/>
  <c r="B264" i="1"/>
  <c r="Q264" i="1" s="1"/>
  <c r="HS150" i="3"/>
  <c r="V39" i="1" l="1"/>
  <c r="AI264" i="1"/>
  <c r="AH264" i="1"/>
  <c r="AG264" i="1"/>
  <c r="AF264" i="1"/>
  <c r="AL264" i="1"/>
  <c r="AK264" i="1"/>
  <c r="AN264" i="1"/>
  <c r="AE264" i="1"/>
  <c r="AM264" i="1"/>
  <c r="Y264" i="1"/>
  <c r="AD264" i="1"/>
  <c r="V264" i="1"/>
  <c r="AC264" i="1"/>
  <c r="U264" i="1"/>
  <c r="AB264" i="1"/>
  <c r="AA264" i="1"/>
  <c r="X264" i="1"/>
  <c r="W264" i="1"/>
  <c r="E271" i="1"/>
  <c r="R264" i="1"/>
  <c r="P264" i="1"/>
  <c r="S264" i="1"/>
  <c r="T264" i="1"/>
  <c r="O264" i="1"/>
  <c r="N264" i="1"/>
  <c r="M264" i="1"/>
  <c r="K264" i="1"/>
  <c r="L264" i="1"/>
  <c r="Q21" i="4"/>
  <c r="J20" i="4"/>
  <c r="A18" i="4"/>
  <c r="P15" i="4" s="1"/>
  <c r="A16" i="4"/>
  <c r="N15" i="4" s="1"/>
  <c r="FE53" i="3"/>
  <c r="FE87" i="3"/>
  <c r="AI259" i="1"/>
  <c r="F252" i="1"/>
  <c r="AM252" i="1" s="1"/>
  <c r="D252" i="1"/>
  <c r="AC252" i="1" s="1"/>
  <c r="B252" i="1"/>
  <c r="F251" i="1"/>
  <c r="AM251" i="1" s="1"/>
  <c r="D251" i="1"/>
  <c r="AC251" i="1" s="1"/>
  <c r="B251" i="1"/>
  <c r="S251" i="1" s="1"/>
  <c r="F250" i="1"/>
  <c r="AM250" i="1" s="1"/>
  <c r="D250" i="1"/>
  <c r="AC250" i="1" s="1"/>
  <c r="B250" i="1"/>
  <c r="F249" i="1"/>
  <c r="AM249" i="1" s="1"/>
  <c r="D249" i="1"/>
  <c r="AC249" i="1" s="1"/>
  <c r="B249" i="1"/>
  <c r="S249" i="1" s="1"/>
  <c r="F248" i="1"/>
  <c r="AM248" i="1" s="1"/>
  <c r="D248" i="1"/>
  <c r="AC248" i="1" s="1"/>
  <c r="B248" i="1"/>
  <c r="S248" i="1" s="1"/>
  <c r="F247" i="1"/>
  <c r="AM247" i="1" s="1"/>
  <c r="D247" i="1"/>
  <c r="AC247" i="1" s="1"/>
  <c r="B247" i="1"/>
  <c r="F246" i="1"/>
  <c r="AH246" i="1" s="1"/>
  <c r="D246" i="1"/>
  <c r="AC246" i="1" s="1"/>
  <c r="B246" i="1"/>
  <c r="S246" i="1" s="1"/>
  <c r="F245" i="1"/>
  <c r="D245" i="1"/>
  <c r="B245" i="1"/>
  <c r="P24" i="1" s="1"/>
  <c r="AL259" i="1"/>
  <c r="HS112" i="3"/>
  <c r="C214" i="1"/>
  <c r="EA35" i="3"/>
  <c r="FG32" i="3"/>
  <c r="FG202" i="3"/>
  <c r="EA171" i="3"/>
  <c r="FG134" i="3"/>
  <c r="EA137" i="3"/>
  <c r="FG100" i="3"/>
  <c r="EA103" i="3"/>
  <c r="FG66" i="3"/>
  <c r="CA155" i="3"/>
  <c r="BY141" i="3"/>
  <c r="G263" i="1"/>
  <c r="E263" i="1"/>
  <c r="C263" i="1"/>
  <c r="G262" i="1"/>
  <c r="E262" i="1"/>
  <c r="C262" i="1"/>
  <c r="G261" i="1"/>
  <c r="E261" i="1"/>
  <c r="C261" i="1"/>
  <c r="G260" i="1"/>
  <c r="E260" i="1"/>
  <c r="C260" i="1"/>
  <c r="G259" i="1"/>
  <c r="E259" i="1"/>
  <c r="C259" i="1"/>
  <c r="G258" i="1"/>
  <c r="E258" i="1"/>
  <c r="C258" i="1"/>
  <c r="G257" i="1"/>
  <c r="E257" i="1"/>
  <c r="C257" i="1"/>
  <c r="E256" i="1"/>
  <c r="C256" i="1"/>
  <c r="F263" i="1"/>
  <c r="D263" i="1"/>
  <c r="B263" i="1"/>
  <c r="F262" i="1"/>
  <c r="D262" i="1"/>
  <c r="B262" i="1"/>
  <c r="F261" i="1"/>
  <c r="D261" i="1"/>
  <c r="B261" i="1"/>
  <c r="F260" i="1"/>
  <c r="D260" i="1"/>
  <c r="B260" i="1"/>
  <c r="F259" i="1"/>
  <c r="D259" i="1"/>
  <c r="B259" i="1"/>
  <c r="F258" i="1"/>
  <c r="AL258" i="1" s="1"/>
  <c r="D258" i="1"/>
  <c r="B258" i="1"/>
  <c r="F257" i="1"/>
  <c r="D257" i="1"/>
  <c r="B257" i="1"/>
  <c r="F256" i="1"/>
  <c r="D256" i="1"/>
  <c r="B256" i="1"/>
  <c r="G252" i="1"/>
  <c r="E252" i="1"/>
  <c r="C252" i="1"/>
  <c r="G251" i="1"/>
  <c r="E251" i="1"/>
  <c r="C251" i="1"/>
  <c r="G250" i="1"/>
  <c r="E250" i="1"/>
  <c r="C250" i="1"/>
  <c r="G249" i="1"/>
  <c r="E249" i="1"/>
  <c r="C249" i="1"/>
  <c r="G248" i="1"/>
  <c r="E248" i="1"/>
  <c r="C248" i="1"/>
  <c r="G247" i="1"/>
  <c r="E247" i="1"/>
  <c r="C247" i="1"/>
  <c r="G246" i="1"/>
  <c r="E246" i="1"/>
  <c r="C246" i="1"/>
  <c r="G245" i="1"/>
  <c r="E245" i="1"/>
  <c r="C245" i="1"/>
  <c r="E279" i="1" l="1"/>
  <c r="S252" i="1"/>
  <c r="S247" i="1"/>
  <c r="N252" i="1"/>
  <c r="R252" i="1"/>
  <c r="C64" i="1"/>
  <c r="EA69" i="3"/>
  <c r="C164" i="1"/>
  <c r="DT205" i="3"/>
  <c r="L14" i="1"/>
  <c r="AM64" i="3" s="1"/>
  <c r="AJ260" i="1"/>
  <c r="AN260" i="1"/>
  <c r="AL262" i="1"/>
  <c r="AN262" i="1"/>
  <c r="AF256" i="1"/>
  <c r="Y252" i="1"/>
  <c r="AC256" i="1"/>
  <c r="AD256" i="1"/>
  <c r="Z260" i="1"/>
  <c r="U260" i="1"/>
  <c r="X260" i="1"/>
  <c r="Y260" i="1"/>
  <c r="AA260" i="1"/>
  <c r="V260" i="1"/>
  <c r="AB260" i="1"/>
  <c r="AD260" i="1"/>
  <c r="W260" i="1"/>
  <c r="AC260" i="1"/>
  <c r="Z262" i="1"/>
  <c r="AA262" i="1"/>
  <c r="Y262" i="1"/>
  <c r="AD262" i="1"/>
  <c r="U262" i="1"/>
  <c r="V262" i="1"/>
  <c r="AB262" i="1"/>
  <c r="X262" i="1"/>
  <c r="W262" i="1"/>
  <c r="AC262" i="1"/>
  <c r="Z257" i="1"/>
  <c r="U257" i="1"/>
  <c r="AA257" i="1"/>
  <c r="X257" i="1"/>
  <c r="Y257" i="1"/>
  <c r="V257" i="1"/>
  <c r="AB257" i="1"/>
  <c r="AD257" i="1"/>
  <c r="W257" i="1"/>
  <c r="AC257" i="1"/>
  <c r="W259" i="1"/>
  <c r="AC259" i="1"/>
  <c r="X259" i="1"/>
  <c r="AD259" i="1"/>
  <c r="Y259" i="1"/>
  <c r="U259" i="1"/>
  <c r="AA259" i="1"/>
  <c r="V259" i="1"/>
  <c r="Z259" i="1"/>
  <c r="AB259" i="1"/>
  <c r="AD261" i="1"/>
  <c r="W261" i="1"/>
  <c r="AC261" i="1"/>
  <c r="X261" i="1"/>
  <c r="U261" i="1"/>
  <c r="V261" i="1"/>
  <c r="Y261" i="1"/>
  <c r="AA261" i="1"/>
  <c r="AB261" i="1"/>
  <c r="Z261" i="1"/>
  <c r="S284" i="1"/>
  <c r="W263" i="1"/>
  <c r="AC263" i="1"/>
  <c r="X263" i="1"/>
  <c r="AA263" i="1"/>
  <c r="V263" i="1"/>
  <c r="AD263" i="1"/>
  <c r="Y263" i="1"/>
  <c r="U263" i="1"/>
  <c r="AB263" i="1"/>
  <c r="Z263" i="1"/>
  <c r="AL257" i="1"/>
  <c r="AN257" i="1"/>
  <c r="AM259" i="1"/>
  <c r="AN259" i="1"/>
  <c r="AH261" i="1"/>
  <c r="AN261" i="1"/>
  <c r="AG263" i="1"/>
  <c r="AN263" i="1"/>
  <c r="AJ261" i="1"/>
  <c r="E278" i="1"/>
  <c r="L13" i="1" s="1"/>
  <c r="BZ99" i="3" s="1"/>
  <c r="K260" i="1"/>
  <c r="T260" i="1"/>
  <c r="R262" i="1"/>
  <c r="T262" i="1"/>
  <c r="AK261" i="1"/>
  <c r="AI258" i="1"/>
  <c r="Z258" i="1"/>
  <c r="AD258" i="1"/>
  <c r="AC258" i="1"/>
  <c r="AA258" i="1"/>
  <c r="AB258" i="1"/>
  <c r="V258" i="1"/>
  <c r="W258" i="1"/>
  <c r="X258" i="1"/>
  <c r="Y258" i="1"/>
  <c r="U258" i="1"/>
  <c r="S258" i="1"/>
  <c r="T258" i="1"/>
  <c r="R257" i="1"/>
  <c r="T257" i="1"/>
  <c r="N256" i="1"/>
  <c r="T256" i="1"/>
  <c r="C39" i="1"/>
  <c r="GU163" i="3"/>
  <c r="A175" i="1"/>
  <c r="DH5" i="3" s="1"/>
  <c r="A75" i="1"/>
  <c r="DH62" i="3" s="1"/>
  <c r="A150" i="1"/>
  <c r="DH164" i="3" s="1"/>
  <c r="A125" i="1"/>
  <c r="DH129" i="3" s="1"/>
  <c r="A100" i="1"/>
  <c r="DH95" i="3" s="1"/>
  <c r="A50" i="1"/>
  <c r="DH25" i="3" s="1"/>
  <c r="S250" i="1"/>
  <c r="B125" i="1"/>
  <c r="CR129" i="3" s="1"/>
  <c r="A24" i="1"/>
  <c r="AP113" i="3" s="1"/>
  <c r="A200" i="1"/>
  <c r="GC81" i="3" s="1"/>
  <c r="B100" i="1"/>
  <c r="CR95" i="3" s="1"/>
  <c r="B50" i="1"/>
  <c r="CR25" i="3" s="1"/>
  <c r="B175" i="1"/>
  <c r="CR5" i="3" s="1"/>
  <c r="B75" i="1"/>
  <c r="CR62" i="3" s="1"/>
  <c r="B150" i="1"/>
  <c r="CR164" i="3" s="1"/>
  <c r="K263" i="1"/>
  <c r="T263" i="1"/>
  <c r="R259" i="1"/>
  <c r="T259" i="1"/>
  <c r="AC245" i="1"/>
  <c r="S245" i="1"/>
  <c r="R245" i="1"/>
  <c r="S261" i="1"/>
  <c r="T261" i="1"/>
  <c r="AK258" i="1"/>
  <c r="AN258" i="1"/>
  <c r="AK246" i="1"/>
  <c r="AM246" i="1"/>
  <c r="AF246" i="1"/>
  <c r="E270" i="1"/>
  <c r="AG256" i="1"/>
  <c r="AL256" i="1"/>
  <c r="E275" i="1"/>
  <c r="B154" i="1" s="1"/>
  <c r="AN256" i="1"/>
  <c r="E273" i="1"/>
  <c r="B104" i="1" s="1"/>
  <c r="E272" i="1"/>
  <c r="B79" i="1" s="1"/>
  <c r="E277" i="1"/>
  <c r="AJ256" i="1"/>
  <c r="E276" i="1"/>
  <c r="B179" i="1" s="1"/>
  <c r="E274" i="1"/>
  <c r="B129" i="1" s="1"/>
  <c r="B274" i="1"/>
  <c r="A129" i="1" s="1"/>
  <c r="B279" i="1"/>
  <c r="P28" i="1" s="1"/>
  <c r="B270" i="1"/>
  <c r="B276" i="1"/>
  <c r="A179" i="1" s="1"/>
  <c r="B272" i="1"/>
  <c r="A79" i="1" s="1"/>
  <c r="B271" i="1"/>
  <c r="A54" i="1" s="1"/>
  <c r="B275" i="1"/>
  <c r="A154" i="1" s="1"/>
  <c r="AM245" i="1"/>
  <c r="B278" i="1"/>
  <c r="B273" i="1"/>
  <c r="A104" i="1" s="1"/>
  <c r="B277" i="1"/>
  <c r="AG252" i="1"/>
  <c r="O252" i="1"/>
  <c r="AF252" i="1"/>
  <c r="V252" i="1"/>
  <c r="Q251" i="1"/>
  <c r="Z251" i="1"/>
  <c r="AJ251" i="1"/>
  <c r="AI250" i="1"/>
  <c r="AJ250" i="1"/>
  <c r="V250" i="1"/>
  <c r="AG250" i="1"/>
  <c r="AL250" i="1"/>
  <c r="R250" i="1"/>
  <c r="Z249" i="1"/>
  <c r="N249" i="1"/>
  <c r="AG249" i="1"/>
  <c r="P248" i="1"/>
  <c r="V248" i="1"/>
  <c r="AK248" i="1"/>
  <c r="AK247" i="1"/>
  <c r="R247" i="1"/>
  <c r="Z247" i="1"/>
  <c r="AG246" i="1"/>
  <c r="O246" i="1"/>
  <c r="V246" i="1"/>
  <c r="AI246" i="1"/>
  <c r="AE246" i="1"/>
  <c r="AJ246" i="1"/>
  <c r="Z245" i="1"/>
  <c r="AH245" i="1"/>
  <c r="L252" i="1"/>
  <c r="AL261" i="1"/>
  <c r="W250" i="1"/>
  <c r="AF248" i="1"/>
  <c r="AH250" i="1"/>
  <c r="AK250" i="1"/>
  <c r="AM260" i="1"/>
  <c r="Y248" i="1"/>
  <c r="X250" i="1"/>
  <c r="W252" i="1"/>
  <c r="AK249" i="1"/>
  <c r="W248" i="1"/>
  <c r="AF250" i="1"/>
  <c r="AH256" i="1"/>
  <c r="AK259" i="1"/>
  <c r="AM261" i="1"/>
  <c r="X252" i="1"/>
  <c r="AE252" i="1"/>
  <c r="AK260" i="1"/>
  <c r="AJ252" i="1"/>
  <c r="AF259" i="1"/>
  <c r="AG259" i="1"/>
  <c r="AH258" i="1"/>
  <c r="AJ257" i="1"/>
  <c r="AK252" i="1"/>
  <c r="AM256" i="1"/>
  <c r="AI252" i="1"/>
  <c r="AI260" i="1"/>
  <c r="AH252" i="1"/>
  <c r="AG257" i="1"/>
  <c r="AG258" i="1"/>
  <c r="AF247" i="1"/>
  <c r="AF260" i="1"/>
  <c r="AG260" i="1"/>
  <c r="AH259" i="1"/>
  <c r="AJ258" i="1"/>
  <c r="AK256" i="1"/>
  <c r="AL252" i="1"/>
  <c r="AM257" i="1"/>
  <c r="AI256" i="1"/>
  <c r="AF257" i="1"/>
  <c r="AL260" i="1"/>
  <c r="AF258" i="1"/>
  <c r="AH257" i="1"/>
  <c r="AF261" i="1"/>
  <c r="AG261" i="1"/>
  <c r="AH260" i="1"/>
  <c r="AJ259" i="1"/>
  <c r="AK257" i="1"/>
  <c r="AM258" i="1"/>
  <c r="AI257" i="1"/>
  <c r="AI261" i="1"/>
  <c r="U248" i="1"/>
  <c r="N20" i="4"/>
  <c r="P20" i="4"/>
  <c r="M252" i="1"/>
  <c r="P252" i="1"/>
  <c r="Q258" i="1"/>
  <c r="J15" i="4"/>
  <c r="M21" i="4"/>
  <c r="R20" i="4"/>
  <c r="M16" i="4"/>
  <c r="Q252" i="1"/>
  <c r="M250" i="1"/>
  <c r="M248" i="1"/>
  <c r="Q248" i="1"/>
  <c r="O258" i="1"/>
  <c r="C89" i="1"/>
  <c r="U252" i="1"/>
  <c r="AG251" i="1"/>
  <c r="U250" i="1"/>
  <c r="Y250" i="1"/>
  <c r="AJ248" i="1"/>
  <c r="AH248" i="1"/>
  <c r="AG248" i="1"/>
  <c r="AI248" i="1"/>
  <c r="X248" i="1"/>
  <c r="AL245" i="1"/>
  <c r="AH247" i="1"/>
  <c r="G214" i="1"/>
  <c r="G189" i="1"/>
  <c r="C189" i="1"/>
  <c r="G164" i="1"/>
  <c r="M260" i="1"/>
  <c r="L260" i="1"/>
  <c r="G139" i="1"/>
  <c r="FG168" i="3"/>
  <c r="P260" i="1"/>
  <c r="C139" i="1"/>
  <c r="O249" i="1"/>
  <c r="G114" i="1"/>
  <c r="O248" i="1"/>
  <c r="M258" i="1"/>
  <c r="G39" i="1"/>
  <c r="G64" i="1"/>
  <c r="N260" i="1"/>
  <c r="O260" i="1"/>
  <c r="Q260" i="1"/>
  <c r="R260" i="1"/>
  <c r="S260" i="1"/>
  <c r="N259" i="1"/>
  <c r="L259" i="1"/>
  <c r="O259" i="1"/>
  <c r="Q259" i="1"/>
  <c r="P259" i="1"/>
  <c r="S259" i="1"/>
  <c r="M259" i="1"/>
  <c r="R258" i="1"/>
  <c r="P258" i="1"/>
  <c r="L258" i="1"/>
  <c r="N258" i="1"/>
  <c r="S257" i="1"/>
  <c r="O257" i="1"/>
  <c r="K257" i="1"/>
  <c r="L257" i="1"/>
  <c r="M257" i="1"/>
  <c r="N257" i="1"/>
  <c r="P257" i="1"/>
  <c r="Q257" i="1"/>
  <c r="V256" i="1"/>
  <c r="X256" i="1"/>
  <c r="AA256" i="1"/>
  <c r="W256" i="1"/>
  <c r="Y256" i="1"/>
  <c r="Z256" i="1"/>
  <c r="AB256" i="1"/>
  <c r="U256" i="1"/>
  <c r="O256" i="1"/>
  <c r="Q256" i="1"/>
  <c r="S256" i="1"/>
  <c r="R256" i="1"/>
  <c r="M256" i="1"/>
  <c r="P256" i="1"/>
  <c r="L256" i="1"/>
  <c r="L250" i="1"/>
  <c r="P250" i="1"/>
  <c r="O250" i="1"/>
  <c r="P249" i="1"/>
  <c r="R249" i="1"/>
  <c r="M249" i="1"/>
  <c r="L248" i="1"/>
  <c r="C114" i="1"/>
  <c r="N248" i="1"/>
  <c r="R248" i="1"/>
  <c r="Q247" i="1"/>
  <c r="O247" i="1"/>
  <c r="M247" i="1"/>
  <c r="N246" i="1"/>
  <c r="AB245" i="1"/>
  <c r="N250" i="1"/>
  <c r="Q250" i="1"/>
  <c r="K245" i="1"/>
  <c r="Q245" i="1"/>
  <c r="P246" i="1"/>
  <c r="M246" i="1"/>
  <c r="L251" i="1"/>
  <c r="P251" i="1"/>
  <c r="L245" i="1"/>
  <c r="N245" i="1"/>
  <c r="Q246" i="1"/>
  <c r="R246" i="1"/>
  <c r="L246" i="1"/>
  <c r="K261" i="1"/>
  <c r="AI262" i="1"/>
  <c r="U246" i="1"/>
  <c r="W246" i="1"/>
  <c r="X246" i="1"/>
  <c r="Y246" i="1"/>
  <c r="R251" i="1"/>
  <c r="N251" i="1"/>
  <c r="Q262" i="1"/>
  <c r="L262" i="1"/>
  <c r="O262" i="1"/>
  <c r="M262" i="1"/>
  <c r="P262" i="1"/>
  <c r="S262" i="1"/>
  <c r="N262" i="1"/>
  <c r="T284" i="1"/>
  <c r="V284" i="1"/>
  <c r="U284" i="1"/>
  <c r="X284" i="1"/>
  <c r="Q284" i="1"/>
  <c r="Y284" i="1"/>
  <c r="W284" i="1"/>
  <c r="R284" i="1"/>
  <c r="AI263" i="1"/>
  <c r="AA247" i="1"/>
  <c r="AB247" i="1"/>
  <c r="AJ247" i="1"/>
  <c r="U249" i="1"/>
  <c r="AA249" i="1"/>
  <c r="AB249" i="1"/>
  <c r="AB251" i="1"/>
  <c r="AL247" i="1"/>
  <c r="U245" i="1"/>
  <c r="AI245" i="1"/>
  <c r="U247" i="1"/>
  <c r="AI247" i="1"/>
  <c r="AI249" i="1"/>
  <c r="U251" i="1"/>
  <c r="AI251" i="1"/>
  <c r="L247" i="1"/>
  <c r="AF249" i="1"/>
  <c r="M251" i="1"/>
  <c r="AG245" i="1"/>
  <c r="N247" i="1"/>
  <c r="AH249" i="1"/>
  <c r="O251" i="1"/>
  <c r="P245" i="1"/>
  <c r="Q249" i="1"/>
  <c r="AK251" i="1"/>
  <c r="AL249" i="1"/>
  <c r="V245" i="1"/>
  <c r="Z246" i="1"/>
  <c r="V247" i="1"/>
  <c r="Z248" i="1"/>
  <c r="V249" i="1"/>
  <c r="Z250" i="1"/>
  <c r="V251" i="1"/>
  <c r="Z252" i="1"/>
  <c r="AJ245" i="1"/>
  <c r="W247" i="1"/>
  <c r="AA250" i="1"/>
  <c r="W245" i="1"/>
  <c r="AA246" i="1"/>
  <c r="AA248" i="1"/>
  <c r="W249" i="1"/>
  <c r="W251" i="1"/>
  <c r="AA252" i="1"/>
  <c r="L249" i="1"/>
  <c r="AF251" i="1"/>
  <c r="M245" i="1"/>
  <c r="AG247" i="1"/>
  <c r="AH251" i="1"/>
  <c r="O245" i="1"/>
  <c r="P247" i="1"/>
  <c r="AJ249" i="1"/>
  <c r="AK245" i="1"/>
  <c r="AL251" i="1"/>
  <c r="X245" i="1"/>
  <c r="AB246" i="1"/>
  <c r="X247" i="1"/>
  <c r="AB248" i="1"/>
  <c r="X249" i="1"/>
  <c r="AB250" i="1"/>
  <c r="X251" i="1"/>
  <c r="AB252" i="1"/>
  <c r="AA245" i="1"/>
  <c r="AA251" i="1"/>
  <c r="Y245" i="1"/>
  <c r="Y247" i="1"/>
  <c r="Y249" i="1"/>
  <c r="Y251" i="1"/>
  <c r="AF245" i="1"/>
  <c r="AL246" i="1"/>
  <c r="AL248" i="1"/>
  <c r="L263" i="1"/>
  <c r="O263" i="1"/>
  <c r="Q263" i="1"/>
  <c r="R263" i="1"/>
  <c r="M263" i="1"/>
  <c r="P263" i="1"/>
  <c r="N263" i="1"/>
  <c r="S263" i="1"/>
  <c r="L261" i="1"/>
  <c r="N261" i="1"/>
  <c r="P261" i="1"/>
  <c r="R261" i="1"/>
  <c r="M261" i="1"/>
  <c r="O261" i="1"/>
  <c r="Q261" i="1"/>
  <c r="AF262" i="1"/>
  <c r="AH262" i="1"/>
  <c r="AK262" i="1"/>
  <c r="AM262" i="1"/>
  <c r="AG262" i="1"/>
  <c r="AJ262" i="1"/>
  <c r="AE262" i="1"/>
  <c r="AF263" i="1"/>
  <c r="AH263" i="1"/>
  <c r="AJ263" i="1"/>
  <c r="AK263" i="1"/>
  <c r="AL263" i="1"/>
  <c r="AM263" i="1"/>
  <c r="AE251" i="1"/>
  <c r="K262" i="1"/>
  <c r="AE249" i="1"/>
  <c r="AE248" i="1"/>
  <c r="AE259" i="1"/>
  <c r="K259" i="1"/>
  <c r="G89" i="1"/>
  <c r="K256" i="1"/>
  <c r="AE245" i="1"/>
  <c r="AE256" i="1"/>
  <c r="AE261" i="1"/>
  <c r="AE260" i="1"/>
  <c r="B54" i="1"/>
  <c r="AE258" i="1"/>
  <c r="K258" i="1"/>
  <c r="AE257" i="1"/>
  <c r="K252" i="1"/>
  <c r="K251" i="1"/>
  <c r="K250" i="1"/>
  <c r="K249" i="1"/>
  <c r="K248" i="1"/>
  <c r="K247" i="1"/>
  <c r="K246" i="1"/>
  <c r="AE263" i="1"/>
  <c r="AE250" i="1"/>
  <c r="AE247" i="1"/>
  <c r="B81" i="1" l="1"/>
  <c r="B183" i="1"/>
  <c r="B158" i="1"/>
  <c r="B133" i="1"/>
  <c r="B108" i="1"/>
  <c r="B32" i="1"/>
  <c r="B58" i="1"/>
  <c r="C33" i="1"/>
  <c r="B83" i="1"/>
  <c r="A28" i="1"/>
  <c r="B30" i="1" s="1"/>
  <c r="BO120" i="3" s="1"/>
  <c r="A22" i="4"/>
  <c r="Q30" i="1"/>
  <c r="GV137" i="3" s="1"/>
  <c r="B131" i="1"/>
  <c r="B181" i="1"/>
  <c r="E175" i="1" s="1"/>
  <c r="B156" i="1"/>
  <c r="B106" i="1"/>
  <c r="B56" i="1"/>
  <c r="A204" i="1"/>
  <c r="EI5" i="3" l="1"/>
  <c r="ER5" i="3"/>
  <c r="DU87" i="3"/>
  <c r="EJ83" i="3"/>
  <c r="DU189" i="3"/>
  <c r="EJ185" i="3"/>
  <c r="DU121" i="3"/>
  <c r="EJ117" i="3"/>
  <c r="DU155" i="3"/>
  <c r="EJ151" i="3"/>
  <c r="DU53" i="3"/>
  <c r="EJ49" i="3"/>
  <c r="T25" i="1"/>
  <c r="GW127" i="3" s="1"/>
  <c r="E75" i="1"/>
  <c r="EI73" i="3" s="1"/>
  <c r="L15" i="4"/>
  <c r="O21" i="4"/>
  <c r="L20" i="4"/>
  <c r="O16" i="4"/>
  <c r="BD137" i="3"/>
  <c r="E25" i="1"/>
  <c r="DU19" i="3"/>
  <c r="EJ15" i="3"/>
  <c r="E50" i="1"/>
  <c r="EI39" i="3" s="1"/>
  <c r="E150" i="1"/>
  <c r="EI175" i="3" s="1"/>
  <c r="E100" i="1"/>
  <c r="EI107" i="3" s="1"/>
  <c r="E125" i="1"/>
  <c r="EI141" i="3" s="1"/>
  <c r="B206" i="1"/>
  <c r="E200" i="1" s="1"/>
  <c r="GW84" i="3" s="1"/>
  <c r="BF127" i="3" l="1"/>
  <c r="AY127" i="3"/>
  <c r="HD127" i="3"/>
  <c r="ES141" i="3"/>
  <c r="ER107" i="3"/>
  <c r="ER73" i="3"/>
  <c r="HD84" i="3"/>
  <c r="ER175" i="3"/>
  <c r="ER39" i="3"/>
  <c r="GV94" i="3"/>
  <c r="E98" i="1"/>
  <c r="E148" i="1"/>
  <c r="E48" i="1"/>
  <c r="E73" i="1"/>
  <c r="E123" i="1"/>
  <c r="E23" i="1"/>
  <c r="T23" i="1"/>
  <c r="E173" i="1"/>
  <c r="E198" i="1" l="1"/>
  <c r="D174" i="3"/>
  <c r="O144" i="3"/>
  <c r="O157" i="3"/>
  <c r="O129" i="3"/>
  <c r="O113" i="3"/>
  <c r="O49" i="3"/>
  <c r="O97" i="3"/>
  <c r="O81" i="3"/>
  <c r="O65" i="3"/>
  <c r="R33" i="1" l="1"/>
  <c r="Q33" i="1"/>
  <c r="C59" i="1"/>
  <c r="C84" i="1"/>
  <c r="C109" i="1"/>
  <c r="C184" i="1"/>
  <c r="C134" i="1"/>
  <c r="C159" i="1"/>
  <c r="A14" i="4"/>
  <c r="AN98" i="3"/>
  <c r="B134" i="1" l="1"/>
  <c r="B84" i="1"/>
  <c r="B59" i="1"/>
  <c r="B109" i="1"/>
  <c r="B33" i="1"/>
  <c r="B184" i="1"/>
  <c r="B159" i="1"/>
  <c r="K16" i="4"/>
  <c r="G15" i="4" s="1"/>
  <c r="K21" i="4"/>
  <c r="G20" i="4" s="1"/>
</calcChain>
</file>

<file path=xl/sharedStrings.xml><?xml version="1.0" encoding="utf-8"?>
<sst xmlns="http://schemas.openxmlformats.org/spreadsheetml/2006/main" count="519" uniqueCount="142">
  <si>
    <t>原始取水量</t>
  </si>
  <si>
    <t>農業移用</t>
    <phoneticPr fontId="3" type="noConversion"/>
  </si>
  <si>
    <t>用水現況</t>
  </si>
  <si>
    <r>
      <t>I</t>
    </r>
    <r>
      <rPr>
        <vertAlign val="subscript"/>
        <sz val="48"/>
        <color theme="0"/>
        <rFont val="微軟正黑體"/>
        <family val="2"/>
        <charset val="136"/>
      </rPr>
      <t>1</t>
    </r>
    <r>
      <rPr>
        <sz val="48"/>
        <color theme="0"/>
        <rFont val="微軟正黑體"/>
        <family val="2"/>
        <charset val="136"/>
      </rPr>
      <t>=</t>
    </r>
    <phoneticPr fontId="2" type="noConversion"/>
  </si>
  <si>
    <r>
      <t>I</t>
    </r>
    <r>
      <rPr>
        <vertAlign val="subscript"/>
        <sz val="48"/>
        <color theme="0"/>
        <rFont val="微軟正黑體"/>
        <family val="2"/>
        <charset val="136"/>
      </rPr>
      <t>2</t>
    </r>
    <r>
      <rPr>
        <sz val="48"/>
        <color theme="0"/>
        <rFont val="微軟正黑體"/>
        <family val="2"/>
        <charset val="136"/>
      </rPr>
      <t>=</t>
    </r>
    <phoneticPr fontId="2" type="noConversion"/>
  </si>
  <si>
    <r>
      <t>I</t>
    </r>
    <r>
      <rPr>
        <vertAlign val="subscript"/>
        <sz val="48"/>
        <color theme="0"/>
        <rFont val="微軟正黑體"/>
        <family val="2"/>
        <charset val="136"/>
      </rPr>
      <t>3</t>
    </r>
    <r>
      <rPr>
        <sz val="48"/>
        <color theme="0"/>
        <rFont val="微軟正黑體"/>
        <family val="2"/>
        <charset val="136"/>
      </rPr>
      <t>=</t>
    </r>
    <phoneticPr fontId="2" type="noConversion"/>
  </si>
  <si>
    <r>
      <t>I</t>
    </r>
    <r>
      <rPr>
        <vertAlign val="subscript"/>
        <sz val="48"/>
        <color theme="0"/>
        <rFont val="微軟正黑體"/>
        <family val="2"/>
        <charset val="136"/>
      </rPr>
      <t>4</t>
    </r>
    <r>
      <rPr>
        <sz val="48"/>
        <color theme="0"/>
        <rFont val="微軟正黑體"/>
        <family val="2"/>
        <charset val="136"/>
      </rPr>
      <t>=</t>
    </r>
    <phoneticPr fontId="2" type="noConversion"/>
  </si>
  <si>
    <r>
      <t>I</t>
    </r>
    <r>
      <rPr>
        <vertAlign val="subscript"/>
        <sz val="48"/>
        <color theme="0"/>
        <rFont val="微軟正黑體"/>
        <family val="2"/>
        <charset val="136"/>
      </rPr>
      <t>5</t>
    </r>
    <r>
      <rPr>
        <sz val="48"/>
        <color theme="0"/>
        <rFont val="微軟正黑體"/>
        <family val="2"/>
        <charset val="136"/>
      </rPr>
      <t>=</t>
    </r>
    <phoneticPr fontId="2" type="noConversion"/>
  </si>
  <si>
    <r>
      <t>I</t>
    </r>
    <r>
      <rPr>
        <vertAlign val="subscript"/>
        <sz val="48"/>
        <color theme="0"/>
        <rFont val="微軟正黑體"/>
        <family val="2"/>
        <charset val="136"/>
      </rPr>
      <t>6</t>
    </r>
    <r>
      <rPr>
        <sz val="48"/>
        <color theme="0"/>
        <rFont val="微軟正黑體"/>
        <family val="2"/>
        <charset val="136"/>
      </rPr>
      <t>=</t>
    </r>
    <phoneticPr fontId="2" type="noConversion"/>
  </si>
  <si>
    <r>
      <t>I</t>
    </r>
    <r>
      <rPr>
        <vertAlign val="subscript"/>
        <sz val="48"/>
        <color theme="0"/>
        <rFont val="微軟正黑體"/>
        <family val="2"/>
        <charset val="136"/>
      </rPr>
      <t>7</t>
    </r>
    <r>
      <rPr>
        <sz val="48"/>
        <color theme="0"/>
        <rFont val="微軟正黑體"/>
        <family val="2"/>
        <charset val="136"/>
      </rPr>
      <t>=</t>
    </r>
    <phoneticPr fontId="2" type="noConversion"/>
  </si>
  <si>
    <r>
      <t>I</t>
    </r>
    <r>
      <rPr>
        <vertAlign val="subscript"/>
        <sz val="48"/>
        <color theme="0"/>
        <rFont val="微軟正黑體"/>
        <family val="2"/>
        <charset val="136"/>
      </rPr>
      <t>8</t>
    </r>
    <r>
      <rPr>
        <sz val="48"/>
        <color theme="0"/>
        <rFont val="微軟正黑體"/>
        <family val="2"/>
        <charset val="136"/>
      </rPr>
      <t>=</t>
    </r>
    <phoneticPr fontId="2" type="noConversion"/>
  </si>
  <si>
    <t>用水量合計</t>
    <phoneticPr fontId="2" type="noConversion"/>
  </si>
  <si>
    <t>開工日數</t>
    <phoneticPr fontId="2" type="noConversion"/>
  </si>
  <si>
    <t>員工總人數</t>
    <phoneticPr fontId="2" type="noConversion"/>
  </si>
  <si>
    <t>立方公尺/日</t>
  </si>
  <si>
    <t>平均產量(單位)</t>
    <phoneticPr fontId="2" type="noConversion"/>
  </si>
  <si>
    <t>住宿人數</t>
    <phoneticPr fontId="2" type="noConversion"/>
  </si>
  <si>
    <t>自來水號</t>
    <phoneticPr fontId="2" type="noConversion"/>
  </si>
  <si>
    <t>主要產品名稱</t>
    <phoneticPr fontId="2" type="noConversion"/>
  </si>
  <si>
    <t>平均年產量</t>
    <phoneticPr fontId="2" type="noConversion"/>
  </si>
  <si>
    <r>
      <t>自來水I</t>
    </r>
    <r>
      <rPr>
        <b/>
        <vertAlign val="subscript"/>
        <sz val="16"/>
        <color rgb="FF000000"/>
        <rFont val="微軟正黑體"/>
        <family val="2"/>
        <charset val="136"/>
      </rPr>
      <t>1</t>
    </r>
    <phoneticPr fontId="3" type="noConversion"/>
  </si>
  <si>
    <r>
      <t>地下水I</t>
    </r>
    <r>
      <rPr>
        <b/>
        <vertAlign val="subscript"/>
        <sz val="16"/>
        <color rgb="FF000000"/>
        <rFont val="微軟正黑體"/>
        <family val="2"/>
        <charset val="136"/>
      </rPr>
      <t>2</t>
    </r>
    <phoneticPr fontId="3" type="noConversion"/>
  </si>
  <si>
    <r>
      <t>地面水I</t>
    </r>
    <r>
      <rPr>
        <b/>
        <vertAlign val="subscript"/>
        <sz val="16"/>
        <color rgb="FF000000"/>
        <rFont val="微軟正黑體"/>
        <family val="2"/>
        <charset val="136"/>
      </rPr>
      <t>3</t>
    </r>
    <phoneticPr fontId="3" type="noConversion"/>
  </si>
  <si>
    <r>
      <t>再生水I</t>
    </r>
    <r>
      <rPr>
        <b/>
        <vertAlign val="subscript"/>
        <sz val="16"/>
        <color rgb="FF000000"/>
        <rFont val="微軟正黑體"/>
        <family val="2"/>
        <charset val="136"/>
      </rPr>
      <t>5</t>
    </r>
    <phoneticPr fontId="3" type="noConversion"/>
  </si>
  <si>
    <r>
      <t>雨水I</t>
    </r>
    <r>
      <rPr>
        <b/>
        <vertAlign val="subscript"/>
        <sz val="16"/>
        <color rgb="FF000000"/>
        <rFont val="微軟正黑體"/>
        <family val="2"/>
        <charset val="136"/>
      </rPr>
      <t>6</t>
    </r>
    <phoneticPr fontId="3" type="noConversion"/>
  </si>
  <si>
    <r>
      <t>契約供水I</t>
    </r>
    <r>
      <rPr>
        <b/>
        <vertAlign val="subscript"/>
        <sz val="16"/>
        <color rgb="FF000000"/>
        <rFont val="微軟正黑體"/>
        <family val="2"/>
        <charset val="136"/>
      </rPr>
      <t>4</t>
    </r>
    <phoneticPr fontId="3" type="noConversion"/>
  </si>
  <si>
    <r>
      <t>其他水源I</t>
    </r>
    <r>
      <rPr>
        <b/>
        <vertAlign val="subscript"/>
        <sz val="16"/>
        <color rgb="FF000000"/>
        <rFont val="微軟正黑體"/>
        <family val="2"/>
        <charset val="136"/>
      </rPr>
      <t>8</t>
    </r>
    <phoneticPr fontId="3" type="noConversion"/>
  </si>
  <si>
    <r>
      <t>(</t>
    </r>
    <r>
      <rPr>
        <b/>
        <sz val="16"/>
        <color rgb="FFFF0000"/>
        <rFont val="微軟正黑體"/>
        <family val="2"/>
        <charset val="136"/>
      </rPr>
      <t>請填水源</t>
    </r>
    <r>
      <rPr>
        <b/>
        <sz val="16"/>
        <color rgb="FF000000"/>
        <rFont val="微軟正黑體"/>
        <family val="2"/>
        <charset val="136"/>
      </rPr>
      <t>)</t>
    </r>
    <phoneticPr fontId="3" type="noConversion"/>
  </si>
  <si>
    <r>
      <t>消耗水量(w</t>
    </r>
    <r>
      <rPr>
        <b/>
        <vertAlign val="subscript"/>
        <sz val="16"/>
        <color rgb="FF000000"/>
        <rFont val="微軟正黑體"/>
        <family val="2"/>
        <charset val="136"/>
      </rPr>
      <t>5</t>
    </r>
    <r>
      <rPr>
        <b/>
        <sz val="16"/>
        <color rgb="FF000000"/>
        <rFont val="微軟正黑體"/>
        <family val="2"/>
        <charset val="136"/>
      </rPr>
      <t>)</t>
    </r>
    <phoneticPr fontId="2" type="noConversion"/>
  </si>
  <si>
    <t>供其他單元
使用水量</t>
    <phoneticPr fontId="2" type="noConversion"/>
  </si>
  <si>
    <r>
      <t>循環水量(c</t>
    </r>
    <r>
      <rPr>
        <b/>
        <vertAlign val="subscript"/>
        <sz val="16"/>
        <color rgb="FF000000"/>
        <rFont val="微軟正黑體"/>
        <family val="2"/>
        <charset val="136"/>
      </rPr>
      <t>5</t>
    </r>
    <r>
      <rPr>
        <b/>
        <sz val="16"/>
        <color rgb="FF000000"/>
        <rFont val="微軟正黑體"/>
        <family val="2"/>
        <charset val="136"/>
      </rPr>
      <t>)</t>
    </r>
    <phoneticPr fontId="2" type="noConversion"/>
  </si>
  <si>
    <r>
      <t>排放水量(d</t>
    </r>
    <r>
      <rPr>
        <b/>
        <vertAlign val="subscript"/>
        <sz val="16"/>
        <color rgb="FF000000"/>
        <rFont val="微軟正黑體"/>
        <family val="2"/>
        <charset val="136"/>
      </rPr>
      <t>5</t>
    </r>
    <r>
      <rPr>
        <b/>
        <sz val="16"/>
        <color rgb="FF000000"/>
        <rFont val="微軟正黑體"/>
        <family val="2"/>
        <charset val="136"/>
      </rPr>
      <t>)</t>
    </r>
    <phoneticPr fontId="2" type="noConversion"/>
  </si>
  <si>
    <t>純水系統</t>
    <phoneticPr fontId="2" type="noConversion"/>
  </si>
  <si>
    <t>製程</t>
    <phoneticPr fontId="2" type="noConversion"/>
  </si>
  <si>
    <t>冷卻水塔</t>
    <phoneticPr fontId="2" type="noConversion"/>
  </si>
  <si>
    <t>鍋爐</t>
    <phoneticPr fontId="2" type="noConversion"/>
  </si>
  <si>
    <t>洗滌塔</t>
    <phoneticPr fontId="2" type="noConversion"/>
  </si>
  <si>
    <t>民生</t>
    <phoneticPr fontId="2" type="noConversion"/>
  </si>
  <si>
    <t>其他</t>
    <phoneticPr fontId="2" type="noConversion"/>
  </si>
  <si>
    <t>污水處理系統</t>
    <phoneticPr fontId="2" type="noConversion"/>
  </si>
  <si>
    <r>
      <t>消耗水量(w</t>
    </r>
    <r>
      <rPr>
        <b/>
        <vertAlign val="subscript"/>
        <sz val="16"/>
        <color rgb="FF000000"/>
        <rFont val="微軟正黑體"/>
        <family val="2"/>
        <charset val="136"/>
      </rPr>
      <t>1</t>
    </r>
    <r>
      <rPr>
        <b/>
        <sz val="16"/>
        <color rgb="FF000000"/>
        <rFont val="微軟正黑體"/>
        <family val="2"/>
        <charset val="136"/>
      </rPr>
      <t>)</t>
    </r>
    <phoneticPr fontId="2" type="noConversion"/>
  </si>
  <si>
    <r>
      <t>循環水量(c</t>
    </r>
    <r>
      <rPr>
        <b/>
        <vertAlign val="subscript"/>
        <sz val="16"/>
        <color rgb="FF000000"/>
        <rFont val="微軟正黑體"/>
        <family val="2"/>
        <charset val="136"/>
      </rPr>
      <t>1</t>
    </r>
    <r>
      <rPr>
        <b/>
        <sz val="16"/>
        <color rgb="FF000000"/>
        <rFont val="微軟正黑體"/>
        <family val="2"/>
        <charset val="136"/>
      </rPr>
      <t>)</t>
    </r>
    <phoneticPr fontId="2" type="noConversion"/>
  </si>
  <si>
    <r>
      <t>排放水量(d</t>
    </r>
    <r>
      <rPr>
        <b/>
        <vertAlign val="subscript"/>
        <sz val="16"/>
        <color rgb="FF000000"/>
        <rFont val="微軟正黑體"/>
        <family val="2"/>
        <charset val="136"/>
      </rPr>
      <t>1</t>
    </r>
    <r>
      <rPr>
        <b/>
        <sz val="16"/>
        <color rgb="FF000000"/>
        <rFont val="微軟正黑體"/>
        <family val="2"/>
        <charset val="136"/>
      </rPr>
      <t>)</t>
    </r>
    <phoneticPr fontId="2" type="noConversion"/>
  </si>
  <si>
    <r>
      <t>消耗水量(w</t>
    </r>
    <r>
      <rPr>
        <b/>
        <vertAlign val="subscript"/>
        <sz val="16"/>
        <color rgb="FF000000"/>
        <rFont val="微軟正黑體"/>
        <family val="2"/>
        <charset val="136"/>
      </rPr>
      <t>2</t>
    </r>
    <r>
      <rPr>
        <b/>
        <sz val="16"/>
        <color rgb="FF000000"/>
        <rFont val="微軟正黑體"/>
        <family val="2"/>
        <charset val="136"/>
      </rPr>
      <t>)</t>
    </r>
    <phoneticPr fontId="2" type="noConversion"/>
  </si>
  <si>
    <r>
      <t>循環水量(c</t>
    </r>
    <r>
      <rPr>
        <b/>
        <vertAlign val="subscript"/>
        <sz val="16"/>
        <color rgb="FF000000"/>
        <rFont val="微軟正黑體"/>
        <family val="2"/>
        <charset val="136"/>
      </rPr>
      <t>2</t>
    </r>
    <r>
      <rPr>
        <b/>
        <sz val="16"/>
        <color rgb="FF000000"/>
        <rFont val="微軟正黑體"/>
        <family val="2"/>
        <charset val="136"/>
      </rPr>
      <t>)</t>
    </r>
    <phoneticPr fontId="2" type="noConversion"/>
  </si>
  <si>
    <r>
      <t>排放水量(d</t>
    </r>
    <r>
      <rPr>
        <b/>
        <vertAlign val="subscript"/>
        <sz val="16"/>
        <color rgb="FF000000"/>
        <rFont val="微軟正黑體"/>
        <family val="2"/>
        <charset val="136"/>
      </rPr>
      <t>2</t>
    </r>
    <r>
      <rPr>
        <b/>
        <sz val="16"/>
        <color rgb="FF000000"/>
        <rFont val="微軟正黑體"/>
        <family val="2"/>
        <charset val="136"/>
      </rPr>
      <t>)</t>
    </r>
    <phoneticPr fontId="2" type="noConversion"/>
  </si>
  <si>
    <r>
      <t>消耗水量(w</t>
    </r>
    <r>
      <rPr>
        <b/>
        <vertAlign val="subscript"/>
        <sz val="16"/>
        <color rgb="FF000000"/>
        <rFont val="微軟正黑體"/>
        <family val="2"/>
        <charset val="136"/>
      </rPr>
      <t>3</t>
    </r>
    <r>
      <rPr>
        <b/>
        <sz val="16"/>
        <color rgb="FF000000"/>
        <rFont val="微軟正黑體"/>
        <family val="2"/>
        <charset val="136"/>
      </rPr>
      <t>)</t>
    </r>
    <phoneticPr fontId="2" type="noConversion"/>
  </si>
  <si>
    <r>
      <t>循環水量(c</t>
    </r>
    <r>
      <rPr>
        <b/>
        <vertAlign val="subscript"/>
        <sz val="16"/>
        <color rgb="FF000000"/>
        <rFont val="微軟正黑體"/>
        <family val="2"/>
        <charset val="136"/>
      </rPr>
      <t>3</t>
    </r>
    <r>
      <rPr>
        <b/>
        <sz val="16"/>
        <color rgb="FF000000"/>
        <rFont val="微軟正黑體"/>
        <family val="2"/>
        <charset val="136"/>
      </rPr>
      <t>)</t>
    </r>
    <phoneticPr fontId="2" type="noConversion"/>
  </si>
  <si>
    <r>
      <t>排放水量(d</t>
    </r>
    <r>
      <rPr>
        <b/>
        <vertAlign val="subscript"/>
        <sz val="16"/>
        <color rgb="FF000000"/>
        <rFont val="微軟正黑體"/>
        <family val="2"/>
        <charset val="136"/>
      </rPr>
      <t>3</t>
    </r>
    <r>
      <rPr>
        <b/>
        <sz val="16"/>
        <color rgb="FF000000"/>
        <rFont val="微軟正黑體"/>
        <family val="2"/>
        <charset val="136"/>
      </rPr>
      <t>)</t>
    </r>
    <phoneticPr fontId="2" type="noConversion"/>
  </si>
  <si>
    <r>
      <t>消耗水量(w</t>
    </r>
    <r>
      <rPr>
        <b/>
        <vertAlign val="subscript"/>
        <sz val="16"/>
        <color rgb="FF000000"/>
        <rFont val="微軟正黑體"/>
        <family val="2"/>
        <charset val="136"/>
      </rPr>
      <t>4</t>
    </r>
    <r>
      <rPr>
        <b/>
        <sz val="16"/>
        <color rgb="FF000000"/>
        <rFont val="微軟正黑體"/>
        <family val="2"/>
        <charset val="136"/>
      </rPr>
      <t>)</t>
    </r>
    <phoneticPr fontId="2" type="noConversion"/>
  </si>
  <si>
    <r>
      <t>循環水量(c</t>
    </r>
    <r>
      <rPr>
        <b/>
        <vertAlign val="subscript"/>
        <sz val="16"/>
        <color rgb="FF000000"/>
        <rFont val="微軟正黑體"/>
        <family val="2"/>
        <charset val="136"/>
      </rPr>
      <t>4</t>
    </r>
    <r>
      <rPr>
        <b/>
        <sz val="16"/>
        <color rgb="FF000000"/>
        <rFont val="微軟正黑體"/>
        <family val="2"/>
        <charset val="136"/>
      </rPr>
      <t>)</t>
    </r>
    <phoneticPr fontId="2" type="noConversion"/>
  </si>
  <si>
    <r>
      <t>排放水量(d</t>
    </r>
    <r>
      <rPr>
        <b/>
        <vertAlign val="subscript"/>
        <sz val="16"/>
        <color rgb="FF000000"/>
        <rFont val="微軟正黑體"/>
        <family val="2"/>
        <charset val="136"/>
      </rPr>
      <t>4</t>
    </r>
    <r>
      <rPr>
        <b/>
        <sz val="16"/>
        <color rgb="FF000000"/>
        <rFont val="微軟正黑體"/>
        <family val="2"/>
        <charset val="136"/>
      </rPr>
      <t>)</t>
    </r>
    <phoneticPr fontId="2" type="noConversion"/>
  </si>
  <si>
    <r>
      <t>消耗水量(w</t>
    </r>
    <r>
      <rPr>
        <b/>
        <vertAlign val="subscript"/>
        <sz val="16"/>
        <color rgb="FF000000"/>
        <rFont val="微軟正黑體"/>
        <family val="2"/>
        <charset val="136"/>
      </rPr>
      <t>7</t>
    </r>
    <r>
      <rPr>
        <b/>
        <sz val="16"/>
        <color rgb="FF000000"/>
        <rFont val="微軟正黑體"/>
        <family val="2"/>
        <charset val="136"/>
      </rPr>
      <t>)</t>
    </r>
    <phoneticPr fontId="2" type="noConversion"/>
  </si>
  <si>
    <r>
      <t>循環水量(c</t>
    </r>
    <r>
      <rPr>
        <b/>
        <vertAlign val="subscript"/>
        <sz val="16"/>
        <color rgb="FF000000"/>
        <rFont val="微軟正黑體"/>
        <family val="2"/>
        <charset val="136"/>
      </rPr>
      <t>7</t>
    </r>
    <r>
      <rPr>
        <b/>
        <sz val="16"/>
        <color rgb="FF000000"/>
        <rFont val="微軟正黑體"/>
        <family val="2"/>
        <charset val="136"/>
      </rPr>
      <t>)</t>
    </r>
    <phoneticPr fontId="2" type="noConversion"/>
  </si>
  <si>
    <r>
      <t>排放水量(d</t>
    </r>
    <r>
      <rPr>
        <b/>
        <vertAlign val="subscript"/>
        <sz val="16"/>
        <color rgb="FF000000"/>
        <rFont val="微軟正黑體"/>
        <family val="2"/>
        <charset val="136"/>
      </rPr>
      <t>7</t>
    </r>
    <r>
      <rPr>
        <b/>
        <sz val="16"/>
        <color rgb="FF000000"/>
        <rFont val="微軟正黑體"/>
        <family val="2"/>
        <charset val="136"/>
      </rPr>
      <t>)</t>
    </r>
    <phoneticPr fontId="2" type="noConversion"/>
  </si>
  <si>
    <r>
      <t>消耗水量(w</t>
    </r>
    <r>
      <rPr>
        <b/>
        <vertAlign val="subscript"/>
        <sz val="16"/>
        <color rgb="FF000000"/>
        <rFont val="微軟正黑體"/>
        <family val="2"/>
        <charset val="136"/>
      </rPr>
      <t>8</t>
    </r>
    <r>
      <rPr>
        <b/>
        <sz val="16"/>
        <color rgb="FF000000"/>
        <rFont val="微軟正黑體"/>
        <family val="2"/>
        <charset val="136"/>
      </rPr>
      <t>)</t>
    </r>
    <phoneticPr fontId="2" type="noConversion"/>
  </si>
  <si>
    <r>
      <t>循環水量(c</t>
    </r>
    <r>
      <rPr>
        <b/>
        <vertAlign val="subscript"/>
        <sz val="16"/>
        <color rgb="FF000000"/>
        <rFont val="微軟正黑體"/>
        <family val="2"/>
        <charset val="136"/>
      </rPr>
      <t>8</t>
    </r>
    <r>
      <rPr>
        <b/>
        <sz val="16"/>
        <color rgb="FF000000"/>
        <rFont val="微軟正黑體"/>
        <family val="2"/>
        <charset val="136"/>
      </rPr>
      <t>)</t>
    </r>
    <phoneticPr fontId="2" type="noConversion"/>
  </si>
  <si>
    <r>
      <t>排放水量(d</t>
    </r>
    <r>
      <rPr>
        <b/>
        <vertAlign val="subscript"/>
        <sz val="16"/>
        <color rgb="FF000000"/>
        <rFont val="微軟正黑體"/>
        <family val="2"/>
        <charset val="136"/>
      </rPr>
      <t>8</t>
    </r>
    <r>
      <rPr>
        <b/>
        <sz val="16"/>
        <color rgb="FF000000"/>
        <rFont val="微軟正黑體"/>
        <family val="2"/>
        <charset val="136"/>
      </rPr>
      <t>)</t>
    </r>
    <phoneticPr fontId="2" type="noConversion"/>
  </si>
  <si>
    <r>
      <t>消耗水量(w</t>
    </r>
    <r>
      <rPr>
        <b/>
        <vertAlign val="subscript"/>
        <sz val="16"/>
        <color rgb="FF000000"/>
        <rFont val="微軟正黑體"/>
        <family val="2"/>
        <charset val="136"/>
      </rPr>
      <t>6</t>
    </r>
    <r>
      <rPr>
        <b/>
        <sz val="16"/>
        <color rgb="FF000000"/>
        <rFont val="微軟正黑體"/>
        <family val="2"/>
        <charset val="136"/>
      </rPr>
      <t>)</t>
    </r>
    <phoneticPr fontId="2" type="noConversion"/>
  </si>
  <si>
    <r>
      <t>循環水量(c</t>
    </r>
    <r>
      <rPr>
        <b/>
        <vertAlign val="subscript"/>
        <sz val="16"/>
        <color rgb="FF000000"/>
        <rFont val="微軟正黑體"/>
        <family val="2"/>
        <charset val="136"/>
      </rPr>
      <t>6</t>
    </r>
    <r>
      <rPr>
        <b/>
        <sz val="16"/>
        <color rgb="FF000000"/>
        <rFont val="微軟正黑體"/>
        <family val="2"/>
        <charset val="136"/>
      </rPr>
      <t>)</t>
    </r>
    <phoneticPr fontId="2" type="noConversion"/>
  </si>
  <si>
    <t>聯絡資料</t>
    <phoneticPr fontId="2" type="noConversion"/>
  </si>
  <si>
    <t>姓名</t>
    <phoneticPr fontId="2" type="noConversion"/>
  </si>
  <si>
    <t>部門</t>
    <phoneticPr fontId="2" type="noConversion"/>
  </si>
  <si>
    <t>電話</t>
    <phoneticPr fontId="2" type="noConversion"/>
  </si>
  <si>
    <t>電子郵件</t>
    <phoneticPr fontId="2" type="noConversion"/>
  </si>
  <si>
    <t>職稱</t>
    <phoneticPr fontId="2" type="noConversion"/>
  </si>
  <si>
    <t>傳真</t>
    <phoneticPr fontId="2" type="noConversion"/>
  </si>
  <si>
    <t>公司/工廠基本資料</t>
    <phoneticPr fontId="2" type="noConversion"/>
  </si>
  <si>
    <t>統一編號</t>
    <phoneticPr fontId="2" type="noConversion"/>
  </si>
  <si>
    <t>工廠登記證號</t>
    <phoneticPr fontId="2" type="noConversion"/>
  </si>
  <si>
    <t>公司/工廠名稱</t>
    <phoneticPr fontId="2" type="noConversion"/>
  </si>
  <si>
    <t>公司/工廠地址</t>
    <phoneticPr fontId="2" type="noConversion"/>
  </si>
  <si>
    <t>行業別4位碼</t>
    <phoneticPr fontId="2" type="noConversion"/>
  </si>
  <si>
    <r>
      <t xml:space="preserve">主要產品生產流程
</t>
    </r>
    <r>
      <rPr>
        <b/>
        <sz val="16"/>
        <color rgb="FFFF0000"/>
        <rFont val="微軟正黑體"/>
        <family val="2"/>
        <charset val="136"/>
      </rPr>
      <t>(請概述流程or提供附件)</t>
    </r>
    <phoneticPr fontId="2" type="noConversion"/>
  </si>
  <si>
    <t>陽離子樹脂塔</t>
    <phoneticPr fontId="2" type="noConversion"/>
  </si>
  <si>
    <t>陰離子樹脂塔</t>
    <phoneticPr fontId="2" type="noConversion"/>
  </si>
  <si>
    <t>陽+陰離子樹脂塔
(2B3T or 3B4T)</t>
    <phoneticPr fontId="2" type="noConversion"/>
  </si>
  <si>
    <t>原水</t>
    <phoneticPr fontId="2" type="noConversion"/>
  </si>
  <si>
    <t>使用單元1</t>
    <phoneticPr fontId="2" type="noConversion"/>
  </si>
  <si>
    <t>使用單元2</t>
  </si>
  <si>
    <t>使用單元3</t>
  </si>
  <si>
    <t>下拉式選單</t>
    <phoneticPr fontId="2" type="noConversion"/>
  </si>
  <si>
    <t>供應水量</t>
    <phoneticPr fontId="2" type="noConversion"/>
  </si>
  <si>
    <t>單位：CMD</t>
    <phoneticPr fontId="2" type="noConversion"/>
  </si>
  <si>
    <r>
      <t>冷凝水I</t>
    </r>
    <r>
      <rPr>
        <b/>
        <vertAlign val="subscript"/>
        <sz val="16"/>
        <color rgb="FF000000"/>
        <rFont val="微軟正黑體"/>
        <family val="2"/>
        <charset val="136"/>
      </rPr>
      <t>7</t>
    </r>
    <phoneticPr fontId="3" type="noConversion"/>
  </si>
  <si>
    <t>檢查</t>
    <phoneticPr fontId="2" type="noConversion"/>
  </si>
  <si>
    <t>函數輔助區勿動</t>
  </si>
  <si>
    <t>原水(回用水處理後與原水混合使用)</t>
  </si>
  <si>
    <t>使用單元1</t>
  </si>
  <si>
    <t>供應水量</t>
  </si>
  <si>
    <t>使用單元2</t>
    <phoneticPr fontId="2" type="noConversion"/>
  </si>
  <si>
    <t>使用單元3</t>
    <phoneticPr fontId="2" type="noConversion"/>
  </si>
  <si>
    <t>供其他單元使用水量</t>
    <phoneticPr fontId="2" type="noConversion"/>
  </si>
  <si>
    <t>使用回收水SUNIF</t>
    <phoneticPr fontId="2" type="noConversion"/>
  </si>
  <si>
    <t>其他單元供應水SUNIF</t>
    <phoneticPr fontId="2" type="noConversion"/>
  </si>
  <si>
    <t>使用回收水</t>
    <phoneticPr fontId="2" type="noConversion"/>
  </si>
  <si>
    <t>其他單元供應水</t>
    <phoneticPr fontId="2" type="noConversion"/>
  </si>
  <si>
    <t>原水取水量</t>
    <phoneticPr fontId="2" type="noConversion"/>
  </si>
  <si>
    <t>合計</t>
    <phoneticPr fontId="2" type="noConversion"/>
  </si>
  <si>
    <t>回用水量</t>
    <phoneticPr fontId="2" type="noConversion"/>
  </si>
  <si>
    <t>使用回收水</t>
    <phoneticPr fontId="3" type="noConversion"/>
  </si>
  <si>
    <t>各單元排放水量加總</t>
    <phoneticPr fontId="2" type="noConversion"/>
  </si>
  <si>
    <t>排放水量(D)</t>
    <phoneticPr fontId="2" type="noConversion"/>
  </si>
  <si>
    <t>總取水量(CMD)</t>
    <phoneticPr fontId="2" type="noConversion"/>
  </si>
  <si>
    <t>冷凝水-I7  (CMD)</t>
    <phoneticPr fontId="2" type="noConversion"/>
  </si>
  <si>
    <t>雨水-I6  (CMD)</t>
    <phoneticPr fontId="2" type="noConversion"/>
  </si>
  <si>
    <t>總循環水量(CMD)</t>
    <phoneticPr fontId="2" type="noConversion"/>
  </si>
  <si>
    <t>總回用水量(CMD)</t>
    <phoneticPr fontId="2" type="noConversion"/>
  </si>
  <si>
    <t>冷卻水塔內循環量(CMD)</t>
    <phoneticPr fontId="2" type="noConversion"/>
  </si>
  <si>
    <t>=</t>
    <phoneticPr fontId="2" type="noConversion"/>
  </si>
  <si>
    <t>+</t>
    <phoneticPr fontId="2" type="noConversion"/>
  </si>
  <si>
    <r>
      <t xml:space="preserve">回收率(重複利用率)
</t>
    </r>
    <r>
      <rPr>
        <b/>
        <sz val="22"/>
        <color rgb="FFFF0000"/>
        <rFont val="微軟正黑體"/>
        <family val="2"/>
        <charset val="136"/>
      </rPr>
      <t>R1</t>
    </r>
    <phoneticPr fontId="2" type="noConversion"/>
  </si>
  <si>
    <r>
      <t xml:space="preserve">回收率(不含冷卻水塔內循環量)
</t>
    </r>
    <r>
      <rPr>
        <b/>
        <sz val="22"/>
        <color rgb="FFFF0000"/>
        <rFont val="微軟正黑體"/>
        <family val="2"/>
        <charset val="136"/>
      </rPr>
      <t>R2</t>
    </r>
    <phoneticPr fontId="2" type="noConversion"/>
  </si>
  <si>
    <t>-</t>
    <phoneticPr fontId="2" type="noConversion"/>
  </si>
  <si>
    <r>
      <t>回用水量(u</t>
    </r>
    <r>
      <rPr>
        <b/>
        <vertAlign val="subscript"/>
        <sz val="16"/>
        <color rgb="FF00B050"/>
        <rFont val="微軟正黑體"/>
        <family val="2"/>
        <charset val="136"/>
      </rPr>
      <t>2</t>
    </r>
    <r>
      <rPr>
        <b/>
        <sz val="16"/>
        <color rgb="FF00B050"/>
        <rFont val="微軟正黑體"/>
        <family val="2"/>
        <charset val="136"/>
      </rPr>
      <t>)</t>
    </r>
    <phoneticPr fontId="2" type="noConversion"/>
  </si>
  <si>
    <r>
      <t>回用水量(u</t>
    </r>
    <r>
      <rPr>
        <b/>
        <vertAlign val="subscript"/>
        <sz val="16"/>
        <color rgb="FF00B050"/>
        <rFont val="微軟正黑體"/>
        <family val="2"/>
        <charset val="136"/>
      </rPr>
      <t>1</t>
    </r>
    <r>
      <rPr>
        <b/>
        <sz val="16"/>
        <color rgb="FF00B050"/>
        <rFont val="微軟正黑體"/>
        <family val="2"/>
        <charset val="136"/>
      </rPr>
      <t>)</t>
    </r>
    <phoneticPr fontId="2" type="noConversion"/>
  </si>
  <si>
    <r>
      <t>回用水量(u</t>
    </r>
    <r>
      <rPr>
        <b/>
        <vertAlign val="subscript"/>
        <sz val="16"/>
        <color rgb="FF00B050"/>
        <rFont val="微軟正黑體"/>
        <family val="2"/>
        <charset val="136"/>
      </rPr>
      <t>3</t>
    </r>
    <r>
      <rPr>
        <b/>
        <sz val="16"/>
        <color rgb="FF00B050"/>
        <rFont val="微軟正黑體"/>
        <family val="2"/>
        <charset val="136"/>
      </rPr>
      <t>)</t>
    </r>
    <phoneticPr fontId="2" type="noConversion"/>
  </si>
  <si>
    <r>
      <t>回用水量(u</t>
    </r>
    <r>
      <rPr>
        <b/>
        <vertAlign val="subscript"/>
        <sz val="16"/>
        <color rgb="FF00B050"/>
        <rFont val="微軟正黑體"/>
        <family val="2"/>
        <charset val="136"/>
      </rPr>
      <t>4</t>
    </r>
    <r>
      <rPr>
        <b/>
        <sz val="16"/>
        <color rgb="FF00B050"/>
        <rFont val="微軟正黑體"/>
        <family val="2"/>
        <charset val="136"/>
      </rPr>
      <t>)</t>
    </r>
    <phoneticPr fontId="2" type="noConversion"/>
  </si>
  <si>
    <r>
      <t>回用水量(u</t>
    </r>
    <r>
      <rPr>
        <b/>
        <vertAlign val="subscript"/>
        <sz val="16"/>
        <color rgb="FF00B050"/>
        <rFont val="微軟正黑體"/>
        <family val="2"/>
        <charset val="136"/>
      </rPr>
      <t>7</t>
    </r>
    <r>
      <rPr>
        <b/>
        <sz val="16"/>
        <color rgb="FF00B050"/>
        <rFont val="微軟正黑體"/>
        <family val="2"/>
        <charset val="136"/>
      </rPr>
      <t>)</t>
    </r>
    <phoneticPr fontId="2" type="noConversion"/>
  </si>
  <si>
    <r>
      <t>回用水量(u</t>
    </r>
    <r>
      <rPr>
        <b/>
        <vertAlign val="subscript"/>
        <sz val="16"/>
        <color rgb="FF00B050"/>
        <rFont val="微軟正黑體"/>
        <family val="2"/>
        <charset val="136"/>
      </rPr>
      <t>8</t>
    </r>
    <r>
      <rPr>
        <b/>
        <sz val="16"/>
        <color rgb="FF00B050"/>
        <rFont val="微軟正黑體"/>
        <family val="2"/>
        <charset val="136"/>
      </rPr>
      <t>)</t>
    </r>
    <phoneticPr fontId="2" type="noConversion"/>
  </si>
  <si>
    <r>
      <t>回用水量(u</t>
    </r>
    <r>
      <rPr>
        <b/>
        <vertAlign val="subscript"/>
        <sz val="16"/>
        <color rgb="FF00B050"/>
        <rFont val="微軟正黑體"/>
        <family val="2"/>
        <charset val="136"/>
      </rPr>
      <t>6</t>
    </r>
    <r>
      <rPr>
        <b/>
        <sz val="16"/>
        <color rgb="FF00B050"/>
        <rFont val="微軟正黑體"/>
        <family val="2"/>
        <charset val="136"/>
      </rPr>
      <t>)</t>
    </r>
    <phoneticPr fontId="2" type="noConversion"/>
  </si>
  <si>
    <t>產品生成水</t>
    <phoneticPr fontId="2" type="noConversion"/>
  </si>
  <si>
    <t>因化學反應或其他原因導致產品會產生非取水源的水</t>
    <phoneticPr fontId="2" type="noConversion"/>
  </si>
  <si>
    <t>註1：平均日用水量=(年用水量÷開工日數)。      註2：</t>
    <phoneticPr fontId="3" type="noConversion"/>
  </si>
  <si>
    <t>回收水處理系統</t>
  </si>
  <si>
    <t>回收水處理系統</t>
    <phoneticPr fontId="2" type="noConversion"/>
  </si>
  <si>
    <r>
      <t>回用水量(u</t>
    </r>
    <r>
      <rPr>
        <b/>
        <vertAlign val="subscript"/>
        <sz val="16"/>
        <color rgb="FF00B050"/>
        <rFont val="微軟正黑體"/>
        <family val="2"/>
        <charset val="136"/>
      </rPr>
      <t>5</t>
    </r>
    <r>
      <rPr>
        <b/>
        <sz val="16"/>
        <color rgb="FF00B050"/>
        <rFont val="微軟正黑體"/>
        <family val="2"/>
        <charset val="136"/>
      </rPr>
      <t>)</t>
    </r>
    <phoneticPr fontId="2" type="noConversion"/>
  </si>
  <si>
    <t>使用單元4</t>
    <phoneticPr fontId="2" type="noConversion"/>
  </si>
  <si>
    <t>使用單元4</t>
    <phoneticPr fontId="2" type="noConversion"/>
  </si>
  <si>
    <t>原水(回用水處理後與原水混合使用)</t>
    <phoneticPr fontId="2" type="noConversion"/>
  </si>
  <si>
    <t>回收水處理系統</t>
    <phoneticPr fontId="2" type="noConversion"/>
  </si>
  <si>
    <t>`</t>
    <phoneticPr fontId="2" type="noConversion"/>
  </si>
  <si>
    <r>
      <t>填寫回收水系統</t>
    </r>
    <r>
      <rPr>
        <b/>
        <sz val="18"/>
        <color rgb="FFFF0000"/>
        <rFont val="微軟正黑體"/>
        <family val="2"/>
        <charset val="136"/>
      </rPr>
      <t>名稱</t>
    </r>
    <r>
      <rPr>
        <sz val="18"/>
        <color rgb="FFFF0000"/>
        <rFont val="微軟正黑體"/>
        <family val="2"/>
        <charset val="136"/>
      </rPr>
      <t>(ex:UF+RO….)</t>
    </r>
    <phoneticPr fontId="2" type="noConversion"/>
  </si>
  <si>
    <t>純水系統</t>
    <phoneticPr fontId="2" type="noConversion"/>
  </si>
  <si>
    <t>冷卻水塔</t>
    <phoneticPr fontId="2" type="noConversion"/>
  </si>
  <si>
    <t>鍋爐</t>
    <phoneticPr fontId="2" type="noConversion"/>
  </si>
  <si>
    <t>製程</t>
    <phoneticPr fontId="2" type="noConversion"/>
  </si>
  <si>
    <t>洗滌塔</t>
    <phoneticPr fontId="2" type="noConversion"/>
  </si>
  <si>
    <t>民生</t>
    <phoneticPr fontId="2" type="noConversion"/>
  </si>
  <si>
    <t>其他</t>
    <phoneticPr fontId="2" type="noConversion"/>
  </si>
  <si>
    <t>污水處理系統</t>
    <phoneticPr fontId="2" type="noConversion"/>
  </si>
  <si>
    <t>w6=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</si>
</sst>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76" formatCode="_-* #,##0_-;\-* #,##0_-;_-* &quot;-&quot;??_-;_-@_-"/>
    <numFmt numFmtId="177" formatCode="_-* #,##0.0_-;\-* #,##0.0_-;_-* &quot;-&quot;??_-;_-@_-"/>
    <numFmt numFmtId="178" formatCode="0.0"/>
    <numFmt numFmtId="179" formatCode="_-* #,##0.00000000000000000000000000_-;\-* #,##0.00000000000000000000000000_-;_-* &quot;-&quot;??_-;_-@_-"/>
    <numFmt numFmtId="180" formatCode="_-* #,##0.0_-;\-* #,##0.0_-;_-* &quot;-&quot;?_-;_-@_-"/>
  </numFmts>
  <fonts count="5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微軟正黑體"/>
      <family val="2"/>
      <charset val="136"/>
    </font>
    <font>
      <sz val="36"/>
      <color theme="0"/>
      <name val="微軟正黑體"/>
      <family val="2"/>
      <charset val="136"/>
    </font>
    <font>
      <sz val="48"/>
      <color theme="0"/>
      <name val="微軟正黑體"/>
      <family val="2"/>
      <charset val="136"/>
    </font>
    <font>
      <vertAlign val="subscript"/>
      <sz val="48"/>
      <color theme="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36"/>
      <color theme="1"/>
      <name val="微軟正黑體"/>
      <family val="2"/>
      <charset val="136"/>
    </font>
    <font>
      <b/>
      <sz val="16"/>
      <color rgb="FF000000"/>
      <name val="微軟正黑體"/>
      <family val="2"/>
      <charset val="136"/>
    </font>
    <font>
      <b/>
      <sz val="20"/>
      <color rgb="FF000000"/>
      <name val="微軟正黑體"/>
      <family val="2"/>
      <charset val="136"/>
    </font>
    <font>
      <sz val="16"/>
      <color rgb="FF000000"/>
      <name val="微軟正黑體"/>
      <family val="2"/>
      <charset val="136"/>
    </font>
    <font>
      <b/>
      <vertAlign val="subscript"/>
      <sz val="16"/>
      <color rgb="FF00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sz val="18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b/>
      <sz val="50"/>
      <color theme="1"/>
      <name val="微軟正黑體"/>
      <family val="2"/>
      <charset val="136"/>
    </font>
    <font>
      <sz val="50"/>
      <color theme="1"/>
      <name val="微軟正黑體"/>
      <family val="2"/>
      <charset val="136"/>
    </font>
    <font>
      <sz val="36"/>
      <color rgb="FF00B050"/>
      <name val="微軟正黑體"/>
      <family val="2"/>
      <charset val="136"/>
    </font>
    <font>
      <sz val="20"/>
      <color theme="1"/>
      <name val="微軟正黑體"/>
      <family val="2"/>
      <charset val="136"/>
    </font>
    <font>
      <b/>
      <sz val="18"/>
      <color rgb="FFFF0000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28"/>
      <color theme="1"/>
      <name val="微軟正黑體"/>
      <family val="2"/>
      <charset val="136"/>
    </font>
    <font>
      <sz val="28"/>
      <color rgb="FF00B050"/>
      <name val="微軟正黑體"/>
      <family val="2"/>
      <charset val="136"/>
    </font>
    <font>
      <b/>
      <sz val="28"/>
      <color rgb="FF00B050"/>
      <name val="微軟正黑體"/>
      <family val="2"/>
      <charset val="136"/>
    </font>
    <font>
      <sz val="12"/>
      <color rgb="FF0070C0"/>
      <name val="微軟正黑體"/>
      <family val="2"/>
      <charset val="136"/>
    </font>
    <font>
      <sz val="48"/>
      <color theme="1"/>
      <name val="微軟正黑體"/>
      <family val="2"/>
      <charset val="136"/>
    </font>
    <font>
      <b/>
      <sz val="48"/>
      <color theme="1"/>
      <name val="微軟正黑體"/>
      <family val="2"/>
      <charset val="136"/>
    </font>
    <font>
      <sz val="28"/>
      <color rgb="FF0070C0"/>
      <name val="微軟正黑體"/>
      <family val="2"/>
      <charset val="136"/>
    </font>
    <font>
      <sz val="18"/>
      <color rgb="FF0070C0"/>
      <name val="微軟正黑體"/>
      <family val="2"/>
      <charset val="136"/>
    </font>
    <font>
      <sz val="12"/>
      <color theme="0"/>
      <name val="微軟正黑體"/>
      <family val="2"/>
      <charset val="136"/>
    </font>
    <font>
      <b/>
      <sz val="2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20"/>
      <color rgb="FFFF0000"/>
      <name val="微軟正黑體"/>
      <family val="2"/>
      <charset val="136"/>
    </font>
    <font>
      <b/>
      <sz val="22"/>
      <color rgb="FFFF0000"/>
      <name val="微軟正黑體"/>
      <family val="2"/>
      <charset val="136"/>
    </font>
    <font>
      <b/>
      <sz val="16"/>
      <color rgb="FF00B050"/>
      <name val="微軟正黑體"/>
      <family val="2"/>
      <charset val="136"/>
    </font>
    <font>
      <sz val="16"/>
      <color rgb="FF00B050"/>
      <name val="微軟正黑體"/>
      <family val="2"/>
      <charset val="136"/>
    </font>
    <font>
      <sz val="16"/>
      <color rgb="FF0070C0"/>
      <name val="微軟正黑體"/>
      <family val="2"/>
      <charset val="136"/>
    </font>
    <font>
      <b/>
      <sz val="14"/>
      <color rgb="FF0070C0"/>
      <name val="微軟正黑體"/>
      <family val="2"/>
      <charset val="136"/>
    </font>
    <font>
      <b/>
      <sz val="16"/>
      <color rgb="FF0070C0"/>
      <name val="微軟正黑體"/>
      <family val="2"/>
      <charset val="136"/>
    </font>
    <font>
      <b/>
      <vertAlign val="subscript"/>
      <sz val="16"/>
      <color rgb="FF00B050"/>
      <name val="微軟正黑體"/>
      <family val="2"/>
      <charset val="136"/>
    </font>
    <font>
      <sz val="18"/>
      <color rgb="FFFF0000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22"/>
      <color rgb="FFFF0000"/>
      <name val="微軟正黑體"/>
      <family val="2"/>
      <charset val="136"/>
    </font>
    <font>
      <sz val="36"/>
      <color theme="1"/>
      <name val="微軟正黑體"/>
      <family val="2"/>
      <charset val="136"/>
    </font>
    <font>
      <u/>
      <sz val="12"/>
      <color theme="10"/>
      <name val="新細明體"/>
      <family val="2"/>
      <charset val="136"/>
      <scheme val="minor"/>
    </font>
    <font>
      <b/>
      <sz val="18"/>
      <name val="微軟正黑體"/>
      <family val="2"/>
      <charset val="136"/>
    </font>
    <font>
      <sz val="24"/>
      <color rgb="FF0070C0"/>
      <name val="微軟正黑體"/>
      <family val="2"/>
      <charset val="136"/>
    </font>
    <font>
      <sz val="24"/>
      <color rgb="FF00B050"/>
      <name val="微軟正黑體"/>
      <family val="2"/>
      <charset val="136"/>
    </font>
    <font>
      <sz val="28"/>
      <name val="微軟正黑體"/>
      <family val="2"/>
      <charset val="136"/>
    </font>
    <font>
      <b/>
      <sz val="26"/>
      <color rgb="FF00B050"/>
      <name val="微軟正黑體"/>
      <family val="2"/>
      <charset val="136"/>
    </font>
    <font>
      <sz val="26"/>
      <name val="微軟正黑體"/>
      <family val="2"/>
      <charset val="136"/>
    </font>
  </fonts>
  <fills count="1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0" fillId="9" borderId="0" xfId="0" applyFill="1">
      <alignment vertical="center"/>
    </xf>
    <xf numFmtId="0" fontId="20" fillId="9" borderId="21" xfId="0" applyFont="1" applyFill="1" applyBorder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0" fillId="0" borderId="0" xfId="0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30" fillId="0" borderId="0" xfId="0" applyFont="1" applyProtection="1">
      <alignment vertical="center"/>
      <protection hidden="1"/>
    </xf>
    <xf numFmtId="0" fontId="23" fillId="0" borderId="0" xfId="0" applyFont="1" applyProtection="1">
      <alignment vertical="center"/>
      <protection hidden="1"/>
    </xf>
    <xf numFmtId="0" fontId="4" fillId="7" borderId="0" xfId="0" applyFont="1" applyFill="1" applyProtection="1">
      <alignment vertical="center"/>
      <protection hidden="1"/>
    </xf>
    <xf numFmtId="0" fontId="26" fillId="0" borderId="0" xfId="0" applyFont="1" applyProtection="1">
      <alignment vertical="center"/>
      <protection hidden="1"/>
    </xf>
    <xf numFmtId="0" fontId="9" fillId="0" borderId="0" xfId="0" applyFont="1" applyAlignment="1" applyProtection="1">
      <protection hidden="1"/>
    </xf>
    <xf numFmtId="0" fontId="4" fillId="4" borderId="0" xfId="0" applyFont="1" applyFill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protection hidden="1"/>
    </xf>
    <xf numFmtId="0" fontId="44" fillId="0" borderId="0" xfId="0" applyFont="1" applyAlignment="1" applyProtection="1">
      <protection hidden="1"/>
    </xf>
    <xf numFmtId="0" fontId="31" fillId="0" borderId="0" xfId="0" applyFont="1" applyAlignment="1" applyProtection="1"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10" fillId="3" borderId="10" xfId="0" applyFont="1" applyFill="1" applyBorder="1" applyAlignment="1" applyProtection="1">
      <alignment horizontal="center" vertical="center" wrapText="1"/>
      <protection locked="0" hidden="1"/>
    </xf>
    <xf numFmtId="0" fontId="10" fillId="3" borderId="13" xfId="0" applyFont="1" applyFill="1" applyBorder="1" applyAlignment="1" applyProtection="1">
      <alignment horizontal="center" vertical="center" wrapText="1"/>
      <protection locked="0" hidden="1"/>
    </xf>
    <xf numFmtId="0" fontId="31" fillId="0" borderId="0" xfId="0" applyFont="1" applyAlignment="1" applyProtection="1">
      <alignment wrapText="1"/>
      <protection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3" borderId="9" xfId="0" applyFont="1" applyFill="1" applyBorder="1" applyAlignment="1" applyProtection="1">
      <alignment horizontal="center" vertical="center" wrapText="1"/>
      <protection locked="0" hidden="1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177" fontId="12" fillId="3" borderId="9" xfId="1" applyNumberFormat="1" applyFont="1" applyFill="1" applyBorder="1" applyAlignment="1" applyProtection="1">
      <alignment horizontal="center" vertical="center" wrapText="1"/>
      <protection locked="0" hidden="1"/>
    </xf>
    <xf numFmtId="176" fontId="12" fillId="1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0" xfId="0" applyFont="1" applyFill="1" applyBorder="1" applyAlignment="1" applyProtection="1">
      <alignment vertical="center" wrapText="1"/>
      <protection locked="0" hidden="1"/>
    </xf>
    <xf numFmtId="0" fontId="12" fillId="3" borderId="12" xfId="0" applyFont="1" applyFill="1" applyBorder="1" applyAlignment="1" applyProtection="1">
      <alignment vertical="center" wrapText="1"/>
      <protection locked="0" hidden="1"/>
    </xf>
    <xf numFmtId="0" fontId="8" fillId="0" borderId="0" xfId="0" applyFont="1" applyProtection="1">
      <alignment vertical="center"/>
      <protection hidden="1"/>
    </xf>
    <xf numFmtId="0" fontId="8" fillId="0" borderId="0" xfId="0" applyFont="1" applyAlignment="1" applyProtection="1">
      <protection hidden="1"/>
    </xf>
    <xf numFmtId="0" fontId="21" fillId="0" borderId="15" xfId="0" applyFont="1" applyBorder="1" applyAlignment="1" applyProtection="1">
      <protection hidden="1"/>
    </xf>
    <xf numFmtId="0" fontId="4" fillId="0" borderId="16" xfId="0" applyFont="1" applyBorder="1" applyAlignment="1" applyProtection="1">
      <protection hidden="1"/>
    </xf>
    <xf numFmtId="0" fontId="4" fillId="0" borderId="17" xfId="0" applyFont="1" applyBorder="1" applyAlignment="1" applyProtection="1">
      <protection hidden="1"/>
    </xf>
    <xf numFmtId="0" fontId="4" fillId="0" borderId="6" xfId="0" applyFont="1" applyBorder="1" applyAlignment="1" applyProtection="1">
      <protection hidden="1"/>
    </xf>
    <xf numFmtId="0" fontId="21" fillId="0" borderId="16" xfId="0" applyFont="1" applyBorder="1" applyAlignment="1" applyProtection="1"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176" fontId="31" fillId="0" borderId="0" xfId="0" applyNumberFormat="1" applyFont="1" applyAlignment="1" applyProtection="1">
      <protection hidden="1"/>
    </xf>
    <xf numFmtId="0" fontId="4" fillId="0" borderId="18" xfId="0" applyFont="1" applyBorder="1" applyAlignment="1" applyProtection="1">
      <protection hidden="1"/>
    </xf>
    <xf numFmtId="0" fontId="40" fillId="2" borderId="13" xfId="0" applyFont="1" applyFill="1" applyBorder="1" applyAlignment="1" applyProtection="1">
      <alignment horizontal="center" vertical="center" wrapText="1"/>
      <protection hidden="1"/>
    </xf>
    <xf numFmtId="0" fontId="36" fillId="2" borderId="13" xfId="0" applyFont="1" applyFill="1" applyBorder="1" applyAlignment="1" applyProtection="1">
      <alignment horizontal="center" vertical="center" wrapText="1"/>
      <protection hidden="1"/>
    </xf>
    <xf numFmtId="0" fontId="10" fillId="8" borderId="13" xfId="0" applyFont="1" applyFill="1" applyBorder="1" applyAlignment="1" applyProtection="1">
      <alignment horizontal="center" vertical="center" wrapText="1"/>
      <protection hidden="1"/>
    </xf>
    <xf numFmtId="0" fontId="15" fillId="3" borderId="15" xfId="0" applyFont="1" applyFill="1" applyBorder="1" applyAlignment="1" applyProtection="1">
      <alignment horizontal="center" vertical="center"/>
      <protection locked="0" hidden="1"/>
    </xf>
    <xf numFmtId="177" fontId="20" fillId="3" borderId="13" xfId="1" applyNumberFormat="1" applyFont="1" applyFill="1" applyBorder="1" applyAlignment="1" applyProtection="1">
      <alignment horizontal="center" vertical="center"/>
      <protection locked="0" hidden="1"/>
    </xf>
    <xf numFmtId="0" fontId="15" fillId="3" borderId="13" xfId="0" applyFont="1" applyFill="1" applyBorder="1" applyAlignment="1" applyProtection="1">
      <alignment horizontal="center" vertical="center"/>
      <protection locked="0" hidden="1"/>
    </xf>
    <xf numFmtId="0" fontId="4" fillId="0" borderId="20" xfId="0" applyFont="1" applyBorder="1" applyAlignment="1" applyProtection="1">
      <protection hidden="1"/>
    </xf>
    <xf numFmtId="0" fontId="4" fillId="0" borderId="9" xfId="0" applyFont="1" applyBorder="1" applyAlignment="1" applyProtection="1">
      <protection hidden="1"/>
    </xf>
    <xf numFmtId="0" fontId="39" fillId="2" borderId="13" xfId="0" applyFont="1" applyFill="1" applyBorder="1" applyAlignment="1" applyProtection="1">
      <alignment horizontal="center" vertical="center" wrapText="1"/>
      <protection hidden="1"/>
    </xf>
    <xf numFmtId="178" fontId="4" fillId="0" borderId="0" xfId="0" applyNumberFormat="1" applyFont="1" applyAlignment="1" applyProtection="1">
      <protection hidden="1"/>
    </xf>
    <xf numFmtId="0" fontId="4" fillId="3" borderId="13" xfId="0" applyFont="1" applyFill="1" applyBorder="1" applyAlignment="1" applyProtection="1">
      <alignment horizontal="center" vertical="center"/>
      <protection locked="0" hidden="1"/>
    </xf>
    <xf numFmtId="0" fontId="4" fillId="0" borderId="19" xfId="0" applyFont="1" applyBorder="1" applyAlignment="1" applyProtection="1">
      <protection hidden="1"/>
    </xf>
    <xf numFmtId="0" fontId="14" fillId="12" borderId="13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right"/>
      <protection hidden="1"/>
    </xf>
    <xf numFmtId="179" fontId="31" fillId="0" borderId="0" xfId="1" applyNumberFormat="1" applyFont="1" applyBorder="1" applyAlignment="1" applyProtection="1">
      <protection hidden="1"/>
    </xf>
    <xf numFmtId="0" fontId="15" fillId="3" borderId="15" xfId="0" applyFont="1" applyFill="1" applyBorder="1" applyAlignment="1" applyProtection="1">
      <alignment horizontal="left" vertical="center"/>
      <protection locked="0" hidden="1"/>
    </xf>
    <xf numFmtId="0" fontId="15" fillId="3" borderId="13" xfId="0" applyFont="1" applyFill="1" applyBorder="1" applyAlignment="1" applyProtection="1">
      <alignment horizontal="left" vertical="center"/>
      <protection locked="0" hidden="1"/>
    </xf>
    <xf numFmtId="0" fontId="51" fillId="0" borderId="0" xfId="0" applyFont="1" applyProtection="1">
      <alignment vertical="center"/>
      <protection hidden="1"/>
    </xf>
    <xf numFmtId="0" fontId="51" fillId="0" borderId="0" xfId="0" applyFont="1" applyAlignment="1" applyProtection="1">
      <protection hidden="1"/>
    </xf>
    <xf numFmtId="0" fontId="29" fillId="0" borderId="0" xfId="0" applyFont="1" applyProtection="1">
      <alignment vertical="center"/>
      <protection hidden="1"/>
    </xf>
    <xf numFmtId="0" fontId="48" fillId="5" borderId="14" xfId="3" applyFont="1" applyFill="1" applyBorder="1" applyAlignment="1" applyProtection="1">
      <alignment horizontal="center" vertical="center" wrapText="1"/>
      <protection hidden="1"/>
    </xf>
    <xf numFmtId="0" fontId="48" fillId="5" borderId="8" xfId="3" applyFont="1" applyFill="1" applyBorder="1" applyAlignment="1" applyProtection="1">
      <alignment horizontal="center" vertical="center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177" fontId="20" fillId="9" borderId="14" xfId="1" applyNumberFormat="1" applyFont="1" applyFill="1" applyBorder="1" applyAlignment="1" applyProtection="1">
      <alignment horizontal="center" vertical="center"/>
      <protection hidden="1"/>
    </xf>
    <xf numFmtId="177" fontId="20" fillId="9" borderId="8" xfId="1" applyNumberFormat="1" applyFont="1" applyFill="1" applyBorder="1" applyAlignment="1" applyProtection="1">
      <alignment horizontal="center" vertical="center"/>
      <protection hidden="1"/>
    </xf>
    <xf numFmtId="177" fontId="20" fillId="3" borderId="14" xfId="1" applyNumberFormat="1" applyFont="1" applyFill="1" applyBorder="1" applyAlignment="1" applyProtection="1">
      <alignment horizontal="center" vertical="center"/>
      <protection locked="0" hidden="1"/>
    </xf>
    <xf numFmtId="177" fontId="20" fillId="3" borderId="8" xfId="1" applyNumberFormat="1" applyFont="1" applyFill="1" applyBorder="1" applyAlignment="1" applyProtection="1">
      <alignment horizontal="center" vertical="center"/>
      <protection locked="0" hidden="1"/>
    </xf>
    <xf numFmtId="0" fontId="15" fillId="9" borderId="17" xfId="0" applyFont="1" applyFill="1" applyBorder="1" applyAlignment="1" applyProtection="1">
      <alignment horizontal="center" vertical="center"/>
      <protection hidden="1"/>
    </xf>
    <xf numFmtId="0" fontId="20" fillId="9" borderId="9" xfId="0" applyFont="1" applyFill="1" applyBorder="1" applyAlignment="1" applyProtection="1">
      <alignment horizontal="center" vertical="center"/>
      <protection hidden="1"/>
    </xf>
    <xf numFmtId="177" fontId="20" fillId="9" borderId="15" xfId="1" applyNumberFormat="1" applyFont="1" applyFill="1" applyBorder="1" applyAlignment="1" applyProtection="1">
      <alignment horizontal="center" vertical="center"/>
      <protection hidden="1"/>
    </xf>
    <xf numFmtId="177" fontId="20" fillId="9" borderId="17" xfId="1" applyNumberFormat="1" applyFont="1" applyFill="1" applyBorder="1" applyAlignment="1" applyProtection="1">
      <alignment horizontal="center" vertical="center"/>
      <protection hidden="1"/>
    </xf>
    <xf numFmtId="177" fontId="20" fillId="9" borderId="19" xfId="1" applyNumberFormat="1" applyFont="1" applyFill="1" applyBorder="1" applyAlignment="1" applyProtection="1">
      <alignment horizontal="center" vertical="center"/>
      <protection hidden="1"/>
    </xf>
    <xf numFmtId="177" fontId="20" fillId="9" borderId="9" xfId="1" applyNumberFormat="1" applyFont="1" applyFill="1" applyBorder="1" applyAlignment="1" applyProtection="1">
      <alignment horizontal="center" vertical="center"/>
      <protection hidden="1"/>
    </xf>
    <xf numFmtId="0" fontId="16" fillId="0" borderId="16" xfId="0" applyFont="1" applyBorder="1" applyAlignment="1" applyProtection="1">
      <alignment horizontal="center" vertical="center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48" fillId="5" borderId="14" xfId="3" applyFont="1" applyFill="1" applyBorder="1" applyAlignment="1" applyProtection="1">
      <alignment horizontal="center" vertical="center"/>
      <protection hidden="1"/>
    </xf>
    <xf numFmtId="0" fontId="48" fillId="5" borderId="8" xfId="3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 wrapText="1"/>
      <protection hidden="1"/>
    </xf>
    <xf numFmtId="0" fontId="37" fillId="10" borderId="0" xfId="0" applyFont="1" applyFill="1" applyAlignment="1" applyProtection="1">
      <alignment horizontal="left" vertical="top" wrapText="1"/>
      <protection hidden="1"/>
    </xf>
    <xf numFmtId="0" fontId="37" fillId="10" borderId="20" xfId="0" applyFont="1" applyFill="1" applyBorder="1" applyAlignment="1" applyProtection="1">
      <alignment horizontal="left" vertical="top" wrapText="1"/>
      <protection hidden="1"/>
    </xf>
    <xf numFmtId="0" fontId="36" fillId="2" borderId="10" xfId="0" applyFont="1" applyFill="1" applyBorder="1" applyAlignment="1" applyProtection="1">
      <alignment horizontal="center" vertical="center" wrapText="1"/>
      <protection hidden="1"/>
    </xf>
    <xf numFmtId="0" fontId="36" fillId="2" borderId="12" xfId="0" applyFont="1" applyFill="1" applyBorder="1" applyAlignment="1" applyProtection="1">
      <alignment horizontal="center" vertical="center" wrapText="1"/>
      <protection hidden="1"/>
    </xf>
    <xf numFmtId="0" fontId="37" fillId="10" borderId="0" xfId="0" applyFont="1" applyFill="1" applyAlignment="1" applyProtection="1">
      <alignment horizontal="center" vertical="top" wrapText="1"/>
      <protection hidden="1"/>
    </xf>
    <xf numFmtId="0" fontId="37" fillId="10" borderId="20" xfId="0" applyFont="1" applyFill="1" applyBorder="1" applyAlignment="1" applyProtection="1">
      <alignment horizontal="center" vertical="top" wrapText="1"/>
      <protection hidden="1"/>
    </xf>
    <xf numFmtId="0" fontId="11" fillId="4" borderId="13" xfId="0" applyFont="1" applyFill="1" applyBorder="1" applyAlignment="1" applyProtection="1">
      <alignment horizontal="center" vertical="center" wrapText="1"/>
      <protection hidden="1"/>
    </xf>
    <xf numFmtId="0" fontId="10" fillId="3" borderId="10" xfId="0" applyFont="1" applyFill="1" applyBorder="1" applyAlignment="1" applyProtection="1">
      <alignment horizontal="center" vertical="center" wrapText="1"/>
      <protection locked="0" hidden="1"/>
    </xf>
    <xf numFmtId="0" fontId="10" fillId="3" borderId="11" xfId="0" applyFont="1" applyFill="1" applyBorder="1" applyAlignment="1" applyProtection="1">
      <alignment horizontal="center" vertical="center" wrapText="1"/>
      <protection locked="0" hidden="1"/>
    </xf>
    <xf numFmtId="0" fontId="10" fillId="3" borderId="12" xfId="0" applyFont="1" applyFill="1" applyBorder="1" applyAlignment="1" applyProtection="1">
      <alignment horizontal="center" vertical="center" wrapText="1"/>
      <protection locked="0"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2" fillId="3" borderId="10" xfId="0" applyFont="1" applyFill="1" applyBorder="1" applyAlignment="1" applyProtection="1">
      <alignment horizontal="center" vertical="center" wrapText="1"/>
      <protection locked="0" hidden="1"/>
    </xf>
    <xf numFmtId="0" fontId="12" fillId="3" borderId="11" xfId="0" applyFont="1" applyFill="1" applyBorder="1" applyAlignment="1" applyProtection="1">
      <alignment horizontal="center" vertical="center" wrapText="1"/>
      <protection locked="0" hidden="1"/>
    </xf>
    <xf numFmtId="0" fontId="12" fillId="3" borderId="12" xfId="0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11" fillId="0" borderId="3" xfId="0" applyFont="1" applyBorder="1" applyAlignment="1" applyProtection="1">
      <alignment horizontal="center"/>
      <protection hidden="1"/>
    </xf>
    <xf numFmtId="0" fontId="12" fillId="2" borderId="5" xfId="0" applyFont="1" applyFill="1" applyBorder="1" applyAlignment="1" applyProtection="1">
      <alignment horizontal="left" vertical="top" wrapText="1" indent="5"/>
      <protection hidden="1"/>
    </xf>
    <xf numFmtId="0" fontId="12" fillId="2" borderId="7" xfId="0" applyFont="1" applyFill="1" applyBorder="1" applyAlignment="1" applyProtection="1">
      <alignment horizontal="left" vertical="top" wrapText="1" indent="5"/>
      <protection hidden="1"/>
    </xf>
    <xf numFmtId="0" fontId="10" fillId="2" borderId="4" xfId="0" applyFont="1" applyFill="1" applyBorder="1" applyAlignment="1" applyProtection="1">
      <alignment horizontal="center" vertical="center" wrapText="1"/>
      <protection hidden="1"/>
    </xf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178" fontId="10" fillId="0" borderId="10" xfId="0" applyNumberFormat="1" applyFont="1" applyBorder="1" applyAlignment="1" applyProtection="1">
      <alignment horizontal="center" vertical="center" wrapText="1"/>
      <protection hidden="1"/>
    </xf>
    <xf numFmtId="178" fontId="10" fillId="0" borderId="11" xfId="0" applyNumberFormat="1" applyFont="1" applyBorder="1" applyAlignment="1" applyProtection="1">
      <alignment horizontal="center" vertical="center" wrapText="1"/>
      <protection hidden="1"/>
    </xf>
    <xf numFmtId="178" fontId="10" fillId="0" borderId="12" xfId="0" applyNumberFormat="1" applyFont="1" applyBorder="1" applyAlignment="1" applyProtection="1">
      <alignment horizontal="center" vertical="center" wrapText="1"/>
      <protection hidden="1"/>
    </xf>
    <xf numFmtId="0" fontId="36" fillId="2" borderId="14" xfId="0" applyFont="1" applyFill="1" applyBorder="1" applyAlignment="1" applyProtection="1">
      <alignment horizontal="center" vertical="center" wrapText="1"/>
      <protection hidden="1"/>
    </xf>
    <xf numFmtId="0" fontId="36" fillId="2" borderId="8" xfId="0" applyFont="1" applyFill="1" applyBorder="1" applyAlignment="1" applyProtection="1">
      <alignment horizontal="center" vertical="center" wrapText="1"/>
      <protection hidden="1"/>
    </xf>
    <xf numFmtId="0" fontId="26" fillId="10" borderId="15" xfId="0" applyFont="1" applyFill="1" applyBorder="1" applyAlignment="1" applyProtection="1">
      <alignment horizontal="left" vertical="top"/>
      <protection hidden="1"/>
    </xf>
    <xf numFmtId="0" fontId="26" fillId="10" borderId="18" xfId="0" applyFont="1" applyFill="1" applyBorder="1" applyAlignment="1" applyProtection="1">
      <alignment horizontal="left" vertical="top"/>
      <protection hidden="1"/>
    </xf>
    <xf numFmtId="0" fontId="31" fillId="0" borderId="0" xfId="0" applyFont="1" applyAlignment="1" applyProtection="1">
      <alignment horizontal="center"/>
      <protection hidden="1"/>
    </xf>
    <xf numFmtId="0" fontId="15" fillId="9" borderId="14" xfId="0" applyFont="1" applyFill="1" applyBorder="1" applyAlignment="1" applyProtection="1">
      <alignment horizontal="center" vertical="center"/>
      <protection hidden="1"/>
    </xf>
    <xf numFmtId="0" fontId="20" fillId="9" borderId="8" xfId="0" applyFont="1" applyFill="1" applyBorder="1" applyAlignment="1" applyProtection="1">
      <alignment horizontal="center" vertical="center"/>
      <protection hidden="1"/>
    </xf>
    <xf numFmtId="180" fontId="20" fillId="9" borderId="14" xfId="1" applyNumberFormat="1" applyFont="1" applyFill="1" applyBorder="1" applyAlignment="1" applyProtection="1">
      <alignment horizontal="center" vertical="center"/>
      <protection hidden="1"/>
    </xf>
    <xf numFmtId="180" fontId="20" fillId="9" borderId="8" xfId="1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2" fillId="10" borderId="10" xfId="0" applyFont="1" applyFill="1" applyBorder="1" applyAlignment="1" applyProtection="1">
      <alignment horizontal="center" vertical="center"/>
      <protection hidden="1"/>
    </xf>
    <xf numFmtId="0" fontId="42" fillId="10" borderId="11" xfId="0" applyFont="1" applyFill="1" applyBorder="1" applyAlignment="1" applyProtection="1">
      <alignment horizontal="center" vertical="center"/>
      <protection hidden="1"/>
    </xf>
    <xf numFmtId="0" fontId="42" fillId="10" borderId="12" xfId="0" applyFont="1" applyFill="1" applyBorder="1" applyAlignment="1" applyProtection="1">
      <alignment horizontal="center" vertical="center"/>
      <protection hidden="1"/>
    </xf>
    <xf numFmtId="49" fontId="20" fillId="3" borderId="15" xfId="1" applyNumberFormat="1" applyFont="1" applyFill="1" applyBorder="1" applyAlignment="1" applyProtection="1">
      <alignment horizontal="center" vertical="center"/>
      <protection locked="0" hidden="1"/>
    </xf>
    <xf numFmtId="49" fontId="20" fillId="3" borderId="16" xfId="1" applyNumberFormat="1" applyFont="1" applyFill="1" applyBorder="1" applyAlignment="1" applyProtection="1">
      <alignment horizontal="center" vertical="center"/>
      <protection locked="0" hidden="1"/>
    </xf>
    <xf numFmtId="49" fontId="20" fillId="3" borderId="17" xfId="1" applyNumberFormat="1" applyFont="1" applyFill="1" applyBorder="1" applyAlignment="1" applyProtection="1">
      <alignment horizontal="center" vertical="center"/>
      <protection locked="0" hidden="1"/>
    </xf>
    <xf numFmtId="49" fontId="20" fillId="3" borderId="19" xfId="1" applyNumberFormat="1" applyFont="1" applyFill="1" applyBorder="1" applyAlignment="1" applyProtection="1">
      <alignment horizontal="center" vertical="center"/>
      <protection locked="0" hidden="1"/>
    </xf>
    <xf numFmtId="49" fontId="20" fillId="3" borderId="20" xfId="1" applyNumberFormat="1" applyFont="1" applyFill="1" applyBorder="1" applyAlignment="1" applyProtection="1">
      <alignment horizontal="center" vertical="center"/>
      <protection locked="0" hidden="1"/>
    </xf>
    <xf numFmtId="49" fontId="20" fillId="3" borderId="9" xfId="1" applyNumberFormat="1" applyFont="1" applyFill="1" applyBorder="1" applyAlignment="1" applyProtection="1">
      <alignment horizontal="center" vertical="center"/>
      <protection locked="0" hidden="1"/>
    </xf>
    <xf numFmtId="0" fontId="40" fillId="2" borderId="10" xfId="0" applyFont="1" applyFill="1" applyBorder="1" applyAlignment="1" applyProtection="1">
      <alignment horizontal="center" vertical="center" wrapText="1"/>
      <protection hidden="1"/>
    </xf>
    <xf numFmtId="0" fontId="40" fillId="2" borderId="11" xfId="0" applyFont="1" applyFill="1" applyBorder="1" applyAlignment="1" applyProtection="1">
      <alignment horizontal="center" vertical="center" wrapText="1"/>
      <protection hidden="1"/>
    </xf>
    <xf numFmtId="0" fontId="40" fillId="2" borderId="12" xfId="0" applyFont="1" applyFill="1" applyBorder="1" applyAlignment="1" applyProtection="1">
      <alignment horizontal="center" vertical="center" wrapText="1"/>
      <protection hidden="1"/>
    </xf>
    <xf numFmtId="177" fontId="20" fillId="9" borderId="16" xfId="1" applyNumberFormat="1" applyFont="1" applyFill="1" applyBorder="1" applyAlignment="1" applyProtection="1">
      <alignment horizontal="center" vertical="center"/>
      <protection hidden="1"/>
    </xf>
    <xf numFmtId="177" fontId="20" fillId="9" borderId="20" xfId="1" applyNumberFormat="1" applyFont="1" applyFill="1" applyBorder="1" applyAlignment="1" applyProtection="1">
      <alignment horizontal="center" vertical="center"/>
      <protection hidden="1"/>
    </xf>
    <xf numFmtId="0" fontId="38" fillId="10" borderId="18" xfId="0" applyFont="1" applyFill="1" applyBorder="1" applyAlignment="1" applyProtection="1">
      <alignment horizontal="left" vertical="top" wrapText="1"/>
      <protection hidden="1"/>
    </xf>
    <xf numFmtId="0" fontId="38" fillId="10" borderId="0" xfId="0" applyFont="1" applyFill="1" applyAlignment="1" applyProtection="1">
      <alignment horizontal="left" vertical="top" wrapText="1"/>
      <protection hidden="1"/>
    </xf>
    <xf numFmtId="0" fontId="38" fillId="10" borderId="19" xfId="0" applyFont="1" applyFill="1" applyBorder="1" applyAlignment="1" applyProtection="1">
      <alignment horizontal="left" vertical="top" wrapText="1"/>
      <protection hidden="1"/>
    </xf>
    <xf numFmtId="0" fontId="38" fillId="10" borderId="20" xfId="0" applyFont="1" applyFill="1" applyBorder="1" applyAlignment="1" applyProtection="1">
      <alignment horizontal="left" vertical="top" wrapText="1"/>
      <protection hidden="1"/>
    </xf>
    <xf numFmtId="0" fontId="38" fillId="10" borderId="18" xfId="0" applyFont="1" applyFill="1" applyBorder="1" applyAlignment="1" applyProtection="1">
      <alignment horizontal="left" vertical="top"/>
      <protection hidden="1"/>
    </xf>
    <xf numFmtId="0" fontId="38" fillId="10" borderId="19" xfId="0" applyFont="1" applyFill="1" applyBorder="1" applyAlignment="1" applyProtection="1">
      <alignment horizontal="left" vertical="top"/>
      <protection hidden="1"/>
    </xf>
    <xf numFmtId="0" fontId="26" fillId="10" borderId="18" xfId="0" applyFont="1" applyFill="1" applyBorder="1" applyAlignment="1" applyProtection="1">
      <alignment horizontal="left" vertical="top" wrapText="1"/>
      <protection hidden="1"/>
    </xf>
    <xf numFmtId="0" fontId="26" fillId="10" borderId="19" xfId="0" applyFont="1" applyFill="1" applyBorder="1" applyAlignment="1" applyProtection="1">
      <alignment horizontal="left" vertical="top" wrapText="1"/>
      <protection hidden="1"/>
    </xf>
    <xf numFmtId="177" fontId="5" fillId="0" borderId="0" xfId="1" applyNumberFormat="1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52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center" wrapText="1"/>
      <protection hidden="1"/>
    </xf>
    <xf numFmtId="0" fontId="24" fillId="0" borderId="0" xfId="0" applyFont="1" applyAlignment="1" applyProtection="1">
      <alignment horizontal="center" wrapText="1"/>
      <protection hidden="1"/>
    </xf>
    <xf numFmtId="0" fontId="29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wrapText="1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24" fillId="0" borderId="0" xfId="0" applyFont="1" applyAlignment="1" applyProtection="1">
      <alignment horizontal="left" wrapText="1"/>
      <protection hidden="1"/>
    </xf>
    <xf numFmtId="0" fontId="29" fillId="0" borderId="0" xfId="0" applyFont="1" applyAlignment="1" applyProtection="1">
      <alignment horizontal="left" wrapText="1"/>
      <protection hidden="1"/>
    </xf>
    <xf numFmtId="0" fontId="52" fillId="0" borderId="0" xfId="0" applyFont="1" applyAlignment="1" applyProtection="1">
      <alignment horizontal="left" vertical="center"/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50" fillId="0" borderId="0" xfId="0" applyFont="1" applyAlignment="1" applyProtection="1">
      <alignment horizontal="center" wrapText="1"/>
      <protection hidden="1"/>
    </xf>
    <xf numFmtId="0" fontId="49" fillId="0" borderId="0" xfId="0" applyFont="1" applyAlignment="1" applyProtection="1">
      <alignment horizontal="center" wrapText="1"/>
      <protection hidden="1"/>
    </xf>
    <xf numFmtId="0" fontId="53" fillId="0" borderId="0" xfId="0" applyFont="1" applyAlignment="1" applyProtection="1">
      <alignment horizontal="center"/>
      <protection hidden="1"/>
    </xf>
    <xf numFmtId="0" fontId="51" fillId="0" borderId="0" xfId="0" applyFont="1" applyAlignment="1" applyProtection="1">
      <alignment horizontal="left"/>
      <protection hidden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2" fillId="9" borderId="0" xfId="0" applyFont="1" applyFill="1" applyAlignment="1">
      <alignment horizontal="center" vertical="center"/>
    </xf>
    <xf numFmtId="10" fontId="34" fillId="9" borderId="0" xfId="2" applyNumberFormat="1" applyFont="1" applyFill="1" applyAlignment="1">
      <alignment horizontal="center" vertical="center"/>
    </xf>
    <xf numFmtId="0" fontId="33" fillId="9" borderId="0" xfId="0" applyFont="1" applyFill="1" applyAlignment="1">
      <alignment horizontal="center" vertical="center" wrapText="1"/>
    </xf>
    <xf numFmtId="0" fontId="33" fillId="9" borderId="0" xfId="0" applyFont="1" applyFill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</cellXfs>
  <cellStyles count="4">
    <cellStyle name="一般" xfId="0" builtinId="0"/>
    <cellStyle name="千分位" xfId="1" builtinId="3"/>
    <cellStyle name="百分比" xfId="2" builtinId="5"/>
    <cellStyle name="超連結" xfId="3" builtinId="8"/>
  </cellStyles>
  <dxfs count="17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ont>
        <color theme="0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theme="0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theme="0"/>
      </font>
      <fill>
        <patternFill>
          <bgColor rgb="FF00B050"/>
        </patternFill>
      </fill>
    </dxf>
    <dxf>
      <font>
        <b val="0"/>
        <i val="0"/>
        <color theme="1"/>
      </font>
    </dxf>
    <dxf>
      <fill>
        <patternFill>
          <bgColor theme="1" tint="4.9989318521683403E-2"/>
        </patternFill>
      </fill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ill>
        <patternFill>
          <bgColor theme="1" tint="4.9989318521683403E-2"/>
        </patternFill>
      </fill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ont>
        <b val="0"/>
        <i val="0"/>
        <color theme="1"/>
      </font>
    </dxf>
    <dxf>
      <font>
        <b val="0"/>
        <i val="0"/>
        <strike val="0"/>
        <color theme="1"/>
      </font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10</xdr:row>
      <xdr:rowOff>74295</xdr:rowOff>
    </xdr:from>
    <xdr:to>
      <xdr:col>2</xdr:col>
      <xdr:colOff>36195</xdr:colOff>
      <xdr:row>11</xdr:row>
      <xdr:rowOff>74295</xdr:rowOff>
    </xdr:to>
    <xdr:sp macro="" textlink="">
      <xdr:nvSpPr>
        <xdr:cNvPr id="2" name="文字方塊 8">
          <a:extLst>
            <a:ext uri="{FF2B5EF4-FFF2-40B4-BE49-F238E27FC236}">
              <a16:creationId xmlns:a16="http://schemas.microsoft.com/office/drawing/2014/main" id="{59BAF89B-D30B-4C17-A72D-A8A0043D740A}"/>
            </a:ext>
          </a:extLst>
        </xdr:cNvPr>
        <xdr:cNvSpPr txBox="1"/>
      </xdr:nvSpPr>
      <xdr:spPr>
        <a:xfrm>
          <a:off x="2232932" y="3190331"/>
          <a:ext cx="687977" cy="204107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zh-TW" sz="1200" b="1" kern="100">
              <a:effectLst/>
              <a:latin typeface="Times New Roman" panose="02020603050405020304" pitchFamily="18" charset="0"/>
              <a:ea typeface="標楷體" panose="03000509000000000000" pitchFamily="65" charset="-120"/>
            </a:rPr>
            <a:t>水源別</a:t>
          </a:r>
          <a:endParaRPr lang="zh-TW" sz="1200" kern="100">
            <a:effectLst/>
            <a:latin typeface="Times New Roman" panose="02020603050405020304" pitchFamily="18" charset="0"/>
            <a:ea typeface="新細明體" panose="02020500000000000000" pitchFamily="18" charset="-120"/>
          </a:endParaRPr>
        </a:p>
      </xdr:txBody>
    </xdr:sp>
    <xdr:clientData/>
  </xdr:twoCellAnchor>
  <xdr:twoCellAnchor>
    <xdr:from>
      <xdr:col>1</xdr:col>
      <xdr:colOff>100965</xdr:colOff>
      <xdr:row>11</xdr:row>
      <xdr:rowOff>20955</xdr:rowOff>
    </xdr:from>
    <xdr:to>
      <xdr:col>1</xdr:col>
      <xdr:colOff>634365</xdr:colOff>
      <xdr:row>11</xdr:row>
      <xdr:rowOff>30480</xdr:rowOff>
    </xdr:to>
    <xdr:sp macro="" textlink="">
      <xdr:nvSpPr>
        <xdr:cNvPr id="3" name="文字方塊 9">
          <a:extLst>
            <a:ext uri="{FF2B5EF4-FFF2-40B4-BE49-F238E27FC236}">
              <a16:creationId xmlns:a16="http://schemas.microsoft.com/office/drawing/2014/main" id="{2807F619-83C9-4081-9FFD-B36195976813}"/>
            </a:ext>
          </a:extLst>
        </xdr:cNvPr>
        <xdr:cNvSpPr txBox="1"/>
      </xdr:nvSpPr>
      <xdr:spPr>
        <a:xfrm>
          <a:off x="1543322" y="3341098"/>
          <a:ext cx="533400" cy="952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r>
            <a:rPr lang="zh-TW" sz="1200" b="1" kern="100">
              <a:effectLst/>
              <a:latin typeface="Times New Roman" panose="02020603050405020304" pitchFamily="18" charset="0"/>
              <a:ea typeface="標楷體" panose="03000509000000000000" pitchFamily="65" charset="-120"/>
            </a:rPr>
            <a:t>用水量</a:t>
          </a:r>
          <a:endParaRPr lang="zh-TW" sz="1200" kern="100">
            <a:effectLst/>
            <a:latin typeface="Times New Roman" panose="02020603050405020304" pitchFamily="18" charset="0"/>
            <a:ea typeface="新細明體" panose="02020500000000000000" pitchFamily="18" charset="-120"/>
          </a:endParaRPr>
        </a:p>
      </xdr:txBody>
    </xdr:sp>
    <xdr:clientData/>
  </xdr:twoCellAnchor>
  <xdr:twoCellAnchor>
    <xdr:from>
      <xdr:col>3</xdr:col>
      <xdr:colOff>761999</xdr:colOff>
      <xdr:row>28</xdr:row>
      <xdr:rowOff>40822</xdr:rowOff>
    </xdr:from>
    <xdr:to>
      <xdr:col>5</xdr:col>
      <xdr:colOff>748392</xdr:colOff>
      <xdr:row>32</xdr:row>
      <xdr:rowOff>68036</xdr:rowOff>
    </xdr:to>
    <xdr:sp macro="" textlink="">
      <xdr:nvSpPr>
        <xdr:cNvPr id="5" name="矩形: 圓角 4">
          <a:extLst>
            <a:ext uri="{FF2B5EF4-FFF2-40B4-BE49-F238E27FC236}">
              <a16:creationId xmlns:a16="http://schemas.microsoft.com/office/drawing/2014/main" id="{7072B94B-6A53-4C88-A911-B2A910C21E05}"/>
            </a:ext>
          </a:extLst>
        </xdr:cNvPr>
        <xdr:cNvSpPr/>
      </xdr:nvSpPr>
      <xdr:spPr>
        <a:xfrm>
          <a:off x="3646713" y="8681358"/>
          <a:ext cx="2816679" cy="1142999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2800" b="1">
              <a:solidFill>
                <a:sysClr val="windowText" lastClr="00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純水系統</a:t>
          </a:r>
        </a:p>
      </xdr:txBody>
    </xdr:sp>
    <xdr:clientData/>
  </xdr:twoCellAnchor>
  <xdr:twoCellAnchor>
    <xdr:from>
      <xdr:col>3</xdr:col>
      <xdr:colOff>13607</xdr:colOff>
      <xdr:row>30</xdr:row>
      <xdr:rowOff>13607</xdr:rowOff>
    </xdr:from>
    <xdr:to>
      <xdr:col>3</xdr:col>
      <xdr:colOff>789215</xdr:colOff>
      <xdr:row>30</xdr:row>
      <xdr:rowOff>13607</xdr:rowOff>
    </xdr:to>
    <xdr:cxnSp macro="">
      <xdr:nvCxnSpPr>
        <xdr:cNvPr id="8" name="直線單箭頭接點 7">
          <a:extLst>
            <a:ext uri="{FF2B5EF4-FFF2-40B4-BE49-F238E27FC236}">
              <a16:creationId xmlns:a16="http://schemas.microsoft.com/office/drawing/2014/main" id="{76E5C742-58A2-424A-9C17-401D8C870594}"/>
            </a:ext>
          </a:extLst>
        </xdr:cNvPr>
        <xdr:cNvCxnSpPr/>
      </xdr:nvCxnSpPr>
      <xdr:spPr>
        <a:xfrm>
          <a:off x="2898321" y="9320893"/>
          <a:ext cx="775608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778327</xdr:colOff>
      <xdr:row>30</xdr:row>
      <xdr:rowOff>13606</xdr:rowOff>
    </xdr:from>
    <xdr:to>
      <xdr:col>6</xdr:col>
      <xdr:colOff>0</xdr:colOff>
      <xdr:row>30</xdr:row>
      <xdr:rowOff>16327</xdr:rowOff>
    </xdr:to>
    <xdr:cxnSp macro="">
      <xdr:nvCxnSpPr>
        <xdr:cNvPr id="10" name="直線單箭頭接點 9">
          <a:extLst>
            <a:ext uri="{FF2B5EF4-FFF2-40B4-BE49-F238E27FC236}">
              <a16:creationId xmlns:a16="http://schemas.microsoft.com/office/drawing/2014/main" id="{7F4DCB3F-D7BF-46C5-8BFF-ED35615F3E6E}"/>
            </a:ext>
          </a:extLst>
        </xdr:cNvPr>
        <xdr:cNvCxnSpPr/>
      </xdr:nvCxnSpPr>
      <xdr:spPr>
        <a:xfrm flipV="1">
          <a:off x="6493327" y="9320892"/>
          <a:ext cx="636816" cy="272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734826</xdr:colOff>
      <xdr:row>26</xdr:row>
      <xdr:rowOff>0</xdr:rowOff>
    </xdr:from>
    <xdr:to>
      <xdr:col>4</xdr:col>
      <xdr:colOff>741589</xdr:colOff>
      <xdr:row>28</xdr:row>
      <xdr:rowOff>10432</xdr:rowOff>
    </xdr:to>
    <xdr:cxnSp macro="">
      <xdr:nvCxnSpPr>
        <xdr:cNvPr id="11" name="直線單箭頭接點 10">
          <a:extLst>
            <a:ext uri="{FF2B5EF4-FFF2-40B4-BE49-F238E27FC236}">
              <a16:creationId xmlns:a16="http://schemas.microsoft.com/office/drawing/2014/main" id="{3239C4A4-FE95-45B8-B301-395AEF8D33F9}"/>
            </a:ext>
          </a:extLst>
        </xdr:cNvPr>
        <xdr:cNvCxnSpPr/>
      </xdr:nvCxnSpPr>
      <xdr:spPr>
        <a:xfrm flipH="1" flipV="1">
          <a:off x="4667290" y="8137071"/>
          <a:ext cx="6763" cy="63636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788307</xdr:colOff>
      <xdr:row>32</xdr:row>
      <xdr:rowOff>97971</xdr:rowOff>
    </xdr:from>
    <xdr:to>
      <xdr:col>4</xdr:col>
      <xdr:colOff>788307</xdr:colOff>
      <xdr:row>34</xdr:row>
      <xdr:rowOff>0</xdr:rowOff>
    </xdr:to>
    <xdr:cxnSp macro="">
      <xdr:nvCxnSpPr>
        <xdr:cNvPr id="15" name="直線單箭頭接點 14">
          <a:extLst>
            <a:ext uri="{FF2B5EF4-FFF2-40B4-BE49-F238E27FC236}">
              <a16:creationId xmlns:a16="http://schemas.microsoft.com/office/drawing/2014/main" id="{5B975A3C-31E8-4B15-9BD1-B83A4B69621A}"/>
            </a:ext>
          </a:extLst>
        </xdr:cNvPr>
        <xdr:cNvCxnSpPr/>
      </xdr:nvCxnSpPr>
      <xdr:spPr>
        <a:xfrm>
          <a:off x="4720771" y="10112828"/>
          <a:ext cx="0" cy="527958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909637</xdr:colOff>
      <xdr:row>30</xdr:row>
      <xdr:rowOff>33336</xdr:rowOff>
    </xdr:from>
    <xdr:to>
      <xdr:col>6</xdr:col>
      <xdr:colOff>4</xdr:colOff>
      <xdr:row>35</xdr:row>
      <xdr:rowOff>272145</xdr:rowOff>
    </xdr:to>
    <xdr:cxnSp macro="">
      <xdr:nvCxnSpPr>
        <xdr:cNvPr id="30" name="接點: 肘形 29">
          <a:extLst>
            <a:ext uri="{FF2B5EF4-FFF2-40B4-BE49-F238E27FC236}">
              <a16:creationId xmlns:a16="http://schemas.microsoft.com/office/drawing/2014/main" id="{3C298EC6-693B-4B6D-A96F-8D155159164D}"/>
            </a:ext>
          </a:extLst>
        </xdr:cNvPr>
        <xdr:cNvCxnSpPr/>
      </xdr:nvCxnSpPr>
      <xdr:spPr>
        <a:xfrm rot="16200000" flipH="1">
          <a:off x="5975576" y="10425111"/>
          <a:ext cx="1803631" cy="505510"/>
        </a:xfrm>
        <a:prstGeom prst="bentConnector3">
          <a:avLst>
            <a:gd name="adj1" fmla="val 99792"/>
          </a:avLst>
        </a:prstGeom>
        <a:ln w="38100">
          <a:solidFill>
            <a:srgbClr val="00B050"/>
          </a:solidFill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748393</xdr:colOff>
      <xdr:row>29</xdr:row>
      <xdr:rowOff>81642</xdr:rowOff>
    </xdr:from>
    <xdr:to>
      <xdr:col>5</xdr:col>
      <xdr:colOff>1047750</xdr:colOff>
      <xdr:row>29</xdr:row>
      <xdr:rowOff>81642</xdr:rowOff>
    </xdr:to>
    <xdr:cxnSp macro="">
      <xdr:nvCxnSpPr>
        <xdr:cNvPr id="23" name="直線接點 22">
          <a:extLst>
            <a:ext uri="{FF2B5EF4-FFF2-40B4-BE49-F238E27FC236}">
              <a16:creationId xmlns:a16="http://schemas.microsoft.com/office/drawing/2014/main" id="{8A86DF85-F277-1FB3-4287-26146653998F}"/>
            </a:ext>
          </a:extLst>
        </xdr:cNvPr>
        <xdr:cNvCxnSpPr/>
      </xdr:nvCxnSpPr>
      <xdr:spPr>
        <a:xfrm>
          <a:off x="5973536" y="9470571"/>
          <a:ext cx="299357" cy="0"/>
        </a:xfrm>
        <a:prstGeom prst="line">
          <a:avLst/>
        </a:prstGeom>
        <a:ln w="38100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1055688</xdr:colOff>
      <xdr:row>26</xdr:row>
      <xdr:rowOff>163285</xdr:rowOff>
    </xdr:from>
    <xdr:to>
      <xdr:col>5</xdr:col>
      <xdr:colOff>1055688</xdr:colOff>
      <xdr:row>29</xdr:row>
      <xdr:rowOff>49667</xdr:rowOff>
    </xdr:to>
    <xdr:cxnSp macro="">
      <xdr:nvCxnSpPr>
        <xdr:cNvPr id="81" name="直線接點 80">
          <a:extLst>
            <a:ext uri="{FF2B5EF4-FFF2-40B4-BE49-F238E27FC236}">
              <a16:creationId xmlns:a16="http://schemas.microsoft.com/office/drawing/2014/main" id="{7D7A2C88-38C0-4DCA-988F-51EFEE4737EA}"/>
            </a:ext>
          </a:extLst>
        </xdr:cNvPr>
        <xdr:cNvCxnSpPr/>
      </xdr:nvCxnSpPr>
      <xdr:spPr>
        <a:xfrm>
          <a:off x="6280831" y="8613321"/>
          <a:ext cx="0" cy="825275"/>
        </a:xfrm>
        <a:prstGeom prst="line">
          <a:avLst/>
        </a:prstGeom>
        <a:ln w="38100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258536</xdr:colOff>
      <xdr:row>26</xdr:row>
      <xdr:rowOff>149678</xdr:rowOff>
    </xdr:from>
    <xdr:to>
      <xdr:col>5</xdr:col>
      <xdr:colOff>1074964</xdr:colOff>
      <xdr:row>28</xdr:row>
      <xdr:rowOff>40822</xdr:rowOff>
    </xdr:to>
    <xdr:cxnSp macro="">
      <xdr:nvCxnSpPr>
        <xdr:cNvPr id="29" name="接點: 肘形 28">
          <a:extLst>
            <a:ext uri="{FF2B5EF4-FFF2-40B4-BE49-F238E27FC236}">
              <a16:creationId xmlns:a16="http://schemas.microsoft.com/office/drawing/2014/main" id="{8AEE39BE-D667-E981-BD2E-FF37B3EAF0FE}"/>
            </a:ext>
          </a:extLst>
        </xdr:cNvPr>
        <xdr:cNvCxnSpPr/>
      </xdr:nvCxnSpPr>
      <xdr:spPr>
        <a:xfrm rot="10800000" flipV="1">
          <a:off x="5483679" y="8599714"/>
          <a:ext cx="816428" cy="517072"/>
        </a:xfrm>
        <a:prstGeom prst="bentConnector3">
          <a:avLst>
            <a:gd name="adj1" fmla="val 99614"/>
          </a:avLst>
        </a:prstGeom>
        <a:ln w="38100">
          <a:solidFill>
            <a:srgbClr val="00B05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1092654</xdr:colOff>
      <xdr:row>36</xdr:row>
      <xdr:rowOff>296181</xdr:rowOff>
    </xdr:from>
    <xdr:to>
      <xdr:col>4</xdr:col>
      <xdr:colOff>1</xdr:colOff>
      <xdr:row>37</xdr:row>
      <xdr:rowOff>281667</xdr:rowOff>
    </xdr:to>
    <xdr:sp macro="" textlink="">
      <xdr:nvSpPr>
        <xdr:cNvPr id="82" name="箭號: 向下 81">
          <a:extLst>
            <a:ext uri="{FF2B5EF4-FFF2-40B4-BE49-F238E27FC236}">
              <a16:creationId xmlns:a16="http://schemas.microsoft.com/office/drawing/2014/main" id="{8AF7B53C-A232-5F2A-DD62-D6FFCAD1745D}"/>
            </a:ext>
          </a:extLst>
        </xdr:cNvPr>
        <xdr:cNvSpPr/>
      </xdr:nvSpPr>
      <xdr:spPr>
        <a:xfrm rot="1204880">
          <a:off x="3732440" y="12093574"/>
          <a:ext cx="200025" cy="298450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3</xdr:col>
      <xdr:colOff>761999</xdr:colOff>
      <xdr:row>53</xdr:row>
      <xdr:rowOff>40822</xdr:rowOff>
    </xdr:from>
    <xdr:to>
      <xdr:col>5</xdr:col>
      <xdr:colOff>748392</xdr:colOff>
      <xdr:row>57</xdr:row>
      <xdr:rowOff>68036</xdr:rowOff>
    </xdr:to>
    <xdr:sp macro="" textlink="">
      <xdr:nvSpPr>
        <xdr:cNvPr id="108" name="矩形: 圓角 107">
          <a:extLst>
            <a:ext uri="{FF2B5EF4-FFF2-40B4-BE49-F238E27FC236}">
              <a16:creationId xmlns:a16="http://schemas.microsoft.com/office/drawing/2014/main" id="{9DF449BB-A923-4436-8F12-EABBFB37E8E4}"/>
            </a:ext>
          </a:extLst>
        </xdr:cNvPr>
        <xdr:cNvSpPr/>
      </xdr:nvSpPr>
      <xdr:spPr>
        <a:xfrm>
          <a:off x="3401785" y="8803822"/>
          <a:ext cx="2574925" cy="1275896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2800" b="1">
              <a:solidFill>
                <a:sysClr val="windowText" lastClr="00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冷卻水塔</a:t>
          </a:r>
        </a:p>
      </xdr:txBody>
    </xdr:sp>
    <xdr:clientData/>
  </xdr:twoCellAnchor>
  <xdr:twoCellAnchor>
    <xdr:from>
      <xdr:col>3</xdr:col>
      <xdr:colOff>13607</xdr:colOff>
      <xdr:row>55</xdr:row>
      <xdr:rowOff>13607</xdr:rowOff>
    </xdr:from>
    <xdr:to>
      <xdr:col>3</xdr:col>
      <xdr:colOff>789215</xdr:colOff>
      <xdr:row>55</xdr:row>
      <xdr:rowOff>13607</xdr:rowOff>
    </xdr:to>
    <xdr:cxnSp macro="">
      <xdr:nvCxnSpPr>
        <xdr:cNvPr id="109" name="直線單箭頭接點 108">
          <a:extLst>
            <a:ext uri="{FF2B5EF4-FFF2-40B4-BE49-F238E27FC236}">
              <a16:creationId xmlns:a16="http://schemas.microsoft.com/office/drawing/2014/main" id="{7C0A6791-A359-4F33-B926-10C6B2F70EF2}"/>
            </a:ext>
          </a:extLst>
        </xdr:cNvPr>
        <xdr:cNvCxnSpPr/>
      </xdr:nvCxnSpPr>
      <xdr:spPr>
        <a:xfrm>
          <a:off x="2650218" y="9399361"/>
          <a:ext cx="781958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778327</xdr:colOff>
      <xdr:row>55</xdr:row>
      <xdr:rowOff>13606</xdr:rowOff>
    </xdr:from>
    <xdr:to>
      <xdr:col>6</xdr:col>
      <xdr:colOff>0</xdr:colOff>
      <xdr:row>55</xdr:row>
      <xdr:rowOff>16327</xdr:rowOff>
    </xdr:to>
    <xdr:cxnSp macro="">
      <xdr:nvCxnSpPr>
        <xdr:cNvPr id="110" name="直線單箭頭接點 109">
          <a:extLst>
            <a:ext uri="{FF2B5EF4-FFF2-40B4-BE49-F238E27FC236}">
              <a16:creationId xmlns:a16="http://schemas.microsoft.com/office/drawing/2014/main" id="{538EADB8-C75A-4E1D-BB24-35CDE7AB96B9}"/>
            </a:ext>
          </a:extLst>
        </xdr:cNvPr>
        <xdr:cNvCxnSpPr/>
      </xdr:nvCxnSpPr>
      <xdr:spPr>
        <a:xfrm flipV="1">
          <a:off x="6003470" y="9399360"/>
          <a:ext cx="514351" cy="589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734826</xdr:colOff>
      <xdr:row>51</xdr:row>
      <xdr:rowOff>0</xdr:rowOff>
    </xdr:from>
    <xdr:to>
      <xdr:col>4</xdr:col>
      <xdr:colOff>741589</xdr:colOff>
      <xdr:row>53</xdr:row>
      <xdr:rowOff>10432</xdr:rowOff>
    </xdr:to>
    <xdr:cxnSp macro="">
      <xdr:nvCxnSpPr>
        <xdr:cNvPr id="111" name="直線單箭頭接點 110">
          <a:extLst>
            <a:ext uri="{FF2B5EF4-FFF2-40B4-BE49-F238E27FC236}">
              <a16:creationId xmlns:a16="http://schemas.microsoft.com/office/drawing/2014/main" id="{BBBC837C-52DE-4261-9BE8-947027DCB1C0}"/>
            </a:ext>
          </a:extLst>
        </xdr:cNvPr>
        <xdr:cNvCxnSpPr/>
      </xdr:nvCxnSpPr>
      <xdr:spPr>
        <a:xfrm flipH="1" flipV="1">
          <a:off x="4664115" y="8137071"/>
          <a:ext cx="9938" cy="63318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788307</xdr:colOff>
      <xdr:row>57</xdr:row>
      <xdr:rowOff>97971</xdr:rowOff>
    </xdr:from>
    <xdr:to>
      <xdr:col>4</xdr:col>
      <xdr:colOff>788307</xdr:colOff>
      <xdr:row>59</xdr:row>
      <xdr:rowOff>0</xdr:rowOff>
    </xdr:to>
    <xdr:cxnSp macro="">
      <xdr:nvCxnSpPr>
        <xdr:cNvPr id="112" name="直線單箭頭接點 111">
          <a:extLst>
            <a:ext uri="{FF2B5EF4-FFF2-40B4-BE49-F238E27FC236}">
              <a16:creationId xmlns:a16="http://schemas.microsoft.com/office/drawing/2014/main" id="{FEFDA935-22CC-47ED-997A-BAA360B84352}"/>
            </a:ext>
          </a:extLst>
        </xdr:cNvPr>
        <xdr:cNvCxnSpPr/>
      </xdr:nvCxnSpPr>
      <xdr:spPr>
        <a:xfrm>
          <a:off x="4723946" y="10112828"/>
          <a:ext cx="0" cy="527958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909637</xdr:colOff>
      <xdr:row>55</xdr:row>
      <xdr:rowOff>33336</xdr:rowOff>
    </xdr:from>
    <xdr:to>
      <xdr:col>6</xdr:col>
      <xdr:colOff>4</xdr:colOff>
      <xdr:row>60</xdr:row>
      <xdr:rowOff>272145</xdr:rowOff>
    </xdr:to>
    <xdr:cxnSp macro="">
      <xdr:nvCxnSpPr>
        <xdr:cNvPr id="113" name="接點: 肘形 112">
          <a:extLst>
            <a:ext uri="{FF2B5EF4-FFF2-40B4-BE49-F238E27FC236}">
              <a16:creationId xmlns:a16="http://schemas.microsoft.com/office/drawing/2014/main" id="{B6F49B7F-61F7-4AD8-A239-9E0BA277DAF4}"/>
            </a:ext>
          </a:extLst>
        </xdr:cNvPr>
        <xdr:cNvCxnSpPr/>
      </xdr:nvCxnSpPr>
      <xdr:spPr>
        <a:xfrm rot="16200000" flipH="1">
          <a:off x="5372100" y="10178595"/>
          <a:ext cx="1905230" cy="386220"/>
        </a:xfrm>
        <a:prstGeom prst="bentConnector3">
          <a:avLst>
            <a:gd name="adj1" fmla="val 99792"/>
          </a:avLst>
        </a:prstGeom>
        <a:ln w="38100">
          <a:solidFill>
            <a:srgbClr val="00B050"/>
          </a:solidFill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748393</xdr:colOff>
      <xdr:row>54</xdr:row>
      <xdr:rowOff>81642</xdr:rowOff>
    </xdr:from>
    <xdr:to>
      <xdr:col>5</xdr:col>
      <xdr:colOff>1047750</xdr:colOff>
      <xdr:row>54</xdr:row>
      <xdr:rowOff>81642</xdr:rowOff>
    </xdr:to>
    <xdr:cxnSp macro="">
      <xdr:nvCxnSpPr>
        <xdr:cNvPr id="114" name="直線接點 113">
          <a:extLst>
            <a:ext uri="{FF2B5EF4-FFF2-40B4-BE49-F238E27FC236}">
              <a16:creationId xmlns:a16="http://schemas.microsoft.com/office/drawing/2014/main" id="{3A52A825-6453-470D-8913-70D25D23D02C}"/>
            </a:ext>
          </a:extLst>
        </xdr:cNvPr>
        <xdr:cNvCxnSpPr/>
      </xdr:nvCxnSpPr>
      <xdr:spPr>
        <a:xfrm>
          <a:off x="5976711" y="9160781"/>
          <a:ext cx="296182" cy="0"/>
        </a:xfrm>
        <a:prstGeom prst="line">
          <a:avLst/>
        </a:prstGeom>
        <a:ln w="38100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1055688</xdr:colOff>
      <xdr:row>51</xdr:row>
      <xdr:rowOff>163285</xdr:rowOff>
    </xdr:from>
    <xdr:to>
      <xdr:col>5</xdr:col>
      <xdr:colOff>1055688</xdr:colOff>
      <xdr:row>54</xdr:row>
      <xdr:rowOff>49667</xdr:rowOff>
    </xdr:to>
    <xdr:cxnSp macro="">
      <xdr:nvCxnSpPr>
        <xdr:cNvPr id="115" name="直線接點 114">
          <a:extLst>
            <a:ext uri="{FF2B5EF4-FFF2-40B4-BE49-F238E27FC236}">
              <a16:creationId xmlns:a16="http://schemas.microsoft.com/office/drawing/2014/main" id="{52EA73D2-9C4B-4538-8422-4E3E721B6B2D}"/>
            </a:ext>
          </a:extLst>
        </xdr:cNvPr>
        <xdr:cNvCxnSpPr/>
      </xdr:nvCxnSpPr>
      <xdr:spPr>
        <a:xfrm>
          <a:off x="6284006" y="8297181"/>
          <a:ext cx="0" cy="825275"/>
        </a:xfrm>
        <a:prstGeom prst="line">
          <a:avLst/>
        </a:prstGeom>
        <a:ln w="38100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258536</xdr:colOff>
      <xdr:row>51</xdr:row>
      <xdr:rowOff>149678</xdr:rowOff>
    </xdr:from>
    <xdr:to>
      <xdr:col>5</xdr:col>
      <xdr:colOff>1074964</xdr:colOff>
      <xdr:row>53</xdr:row>
      <xdr:rowOff>40822</xdr:rowOff>
    </xdr:to>
    <xdr:cxnSp macro="">
      <xdr:nvCxnSpPr>
        <xdr:cNvPr id="116" name="接點: 肘形 115">
          <a:extLst>
            <a:ext uri="{FF2B5EF4-FFF2-40B4-BE49-F238E27FC236}">
              <a16:creationId xmlns:a16="http://schemas.microsoft.com/office/drawing/2014/main" id="{8BE50577-1073-41F1-B821-5A6F7E7ADD29}"/>
            </a:ext>
          </a:extLst>
        </xdr:cNvPr>
        <xdr:cNvCxnSpPr/>
      </xdr:nvCxnSpPr>
      <xdr:spPr>
        <a:xfrm rot="10800000" flipV="1">
          <a:off x="5480504" y="8286749"/>
          <a:ext cx="822778" cy="517073"/>
        </a:xfrm>
        <a:prstGeom prst="bentConnector3">
          <a:avLst>
            <a:gd name="adj1" fmla="val 99614"/>
          </a:avLst>
        </a:prstGeom>
        <a:ln w="38100">
          <a:solidFill>
            <a:srgbClr val="00B05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1092654</xdr:colOff>
      <xdr:row>61</xdr:row>
      <xdr:rowOff>296181</xdr:rowOff>
    </xdr:from>
    <xdr:to>
      <xdr:col>4</xdr:col>
      <xdr:colOff>1</xdr:colOff>
      <xdr:row>62</xdr:row>
      <xdr:rowOff>281667</xdr:rowOff>
    </xdr:to>
    <xdr:sp macro="" textlink="">
      <xdr:nvSpPr>
        <xdr:cNvPr id="117" name="箭號: 向下 116">
          <a:extLst>
            <a:ext uri="{FF2B5EF4-FFF2-40B4-BE49-F238E27FC236}">
              <a16:creationId xmlns:a16="http://schemas.microsoft.com/office/drawing/2014/main" id="{6EE8A08D-5D6A-489D-A37B-76B96F4AFE13}"/>
            </a:ext>
          </a:extLst>
        </xdr:cNvPr>
        <xdr:cNvSpPr/>
      </xdr:nvSpPr>
      <xdr:spPr>
        <a:xfrm rot="1204880">
          <a:off x="3735615" y="11654970"/>
          <a:ext cx="196850" cy="298451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3</xdr:col>
      <xdr:colOff>761999</xdr:colOff>
      <xdr:row>78</xdr:row>
      <xdr:rowOff>40822</xdr:rowOff>
    </xdr:from>
    <xdr:to>
      <xdr:col>5</xdr:col>
      <xdr:colOff>748392</xdr:colOff>
      <xdr:row>82</xdr:row>
      <xdr:rowOff>68036</xdr:rowOff>
    </xdr:to>
    <xdr:sp macro="" textlink="">
      <xdr:nvSpPr>
        <xdr:cNvPr id="119" name="矩形: 圓角 118">
          <a:extLst>
            <a:ext uri="{FF2B5EF4-FFF2-40B4-BE49-F238E27FC236}">
              <a16:creationId xmlns:a16="http://schemas.microsoft.com/office/drawing/2014/main" id="{99814B39-D8FF-48B9-A372-80B96C3A0DD3}"/>
            </a:ext>
          </a:extLst>
        </xdr:cNvPr>
        <xdr:cNvSpPr/>
      </xdr:nvSpPr>
      <xdr:spPr>
        <a:xfrm>
          <a:off x="3401785" y="15947572"/>
          <a:ext cx="2574925" cy="935718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2800" b="1">
              <a:solidFill>
                <a:sysClr val="windowText" lastClr="00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製程</a:t>
          </a:r>
        </a:p>
      </xdr:txBody>
    </xdr:sp>
    <xdr:clientData/>
  </xdr:twoCellAnchor>
  <xdr:twoCellAnchor>
    <xdr:from>
      <xdr:col>3</xdr:col>
      <xdr:colOff>13607</xdr:colOff>
      <xdr:row>80</xdr:row>
      <xdr:rowOff>13607</xdr:rowOff>
    </xdr:from>
    <xdr:to>
      <xdr:col>3</xdr:col>
      <xdr:colOff>789215</xdr:colOff>
      <xdr:row>80</xdr:row>
      <xdr:rowOff>13607</xdr:rowOff>
    </xdr:to>
    <xdr:cxnSp macro="">
      <xdr:nvCxnSpPr>
        <xdr:cNvPr id="120" name="直線單箭頭接點 119">
          <a:extLst>
            <a:ext uri="{FF2B5EF4-FFF2-40B4-BE49-F238E27FC236}">
              <a16:creationId xmlns:a16="http://schemas.microsoft.com/office/drawing/2014/main" id="{604681C6-D948-44C8-9202-BBB5EAEBC725}"/>
            </a:ext>
          </a:extLst>
        </xdr:cNvPr>
        <xdr:cNvCxnSpPr/>
      </xdr:nvCxnSpPr>
      <xdr:spPr>
        <a:xfrm>
          <a:off x="2650218" y="16420646"/>
          <a:ext cx="781958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778327</xdr:colOff>
      <xdr:row>80</xdr:row>
      <xdr:rowOff>13606</xdr:rowOff>
    </xdr:from>
    <xdr:to>
      <xdr:col>6</xdr:col>
      <xdr:colOff>0</xdr:colOff>
      <xdr:row>80</xdr:row>
      <xdr:rowOff>16327</xdr:rowOff>
    </xdr:to>
    <xdr:cxnSp macro="">
      <xdr:nvCxnSpPr>
        <xdr:cNvPr id="121" name="直線單箭頭接點 120">
          <a:extLst>
            <a:ext uri="{FF2B5EF4-FFF2-40B4-BE49-F238E27FC236}">
              <a16:creationId xmlns:a16="http://schemas.microsoft.com/office/drawing/2014/main" id="{E79BF472-9059-475C-8B2A-15161B223688}"/>
            </a:ext>
          </a:extLst>
        </xdr:cNvPr>
        <xdr:cNvCxnSpPr/>
      </xdr:nvCxnSpPr>
      <xdr:spPr>
        <a:xfrm flipV="1">
          <a:off x="6003470" y="16420645"/>
          <a:ext cx="514351" cy="589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734826</xdr:colOff>
      <xdr:row>76</xdr:row>
      <xdr:rowOff>0</xdr:rowOff>
    </xdr:from>
    <xdr:to>
      <xdr:col>4</xdr:col>
      <xdr:colOff>741589</xdr:colOff>
      <xdr:row>78</xdr:row>
      <xdr:rowOff>10432</xdr:rowOff>
    </xdr:to>
    <xdr:cxnSp macro="">
      <xdr:nvCxnSpPr>
        <xdr:cNvPr id="122" name="直線單箭頭接點 121">
          <a:extLst>
            <a:ext uri="{FF2B5EF4-FFF2-40B4-BE49-F238E27FC236}">
              <a16:creationId xmlns:a16="http://schemas.microsoft.com/office/drawing/2014/main" id="{A97843F3-746F-43D5-B19A-4410314AC264}"/>
            </a:ext>
          </a:extLst>
        </xdr:cNvPr>
        <xdr:cNvCxnSpPr/>
      </xdr:nvCxnSpPr>
      <xdr:spPr>
        <a:xfrm flipH="1" flipV="1">
          <a:off x="4664115" y="15498536"/>
          <a:ext cx="9938" cy="41547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788307</xdr:colOff>
      <xdr:row>82</xdr:row>
      <xdr:rowOff>97971</xdr:rowOff>
    </xdr:from>
    <xdr:to>
      <xdr:col>4</xdr:col>
      <xdr:colOff>788307</xdr:colOff>
      <xdr:row>84</xdr:row>
      <xdr:rowOff>0</xdr:rowOff>
    </xdr:to>
    <xdr:cxnSp macro="">
      <xdr:nvCxnSpPr>
        <xdr:cNvPr id="123" name="直線單箭頭接點 122">
          <a:extLst>
            <a:ext uri="{FF2B5EF4-FFF2-40B4-BE49-F238E27FC236}">
              <a16:creationId xmlns:a16="http://schemas.microsoft.com/office/drawing/2014/main" id="{090BAF96-1287-45FF-B687-EB0F686D68D4}"/>
            </a:ext>
          </a:extLst>
        </xdr:cNvPr>
        <xdr:cNvCxnSpPr/>
      </xdr:nvCxnSpPr>
      <xdr:spPr>
        <a:xfrm>
          <a:off x="4723946" y="16916400"/>
          <a:ext cx="0" cy="310243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909637</xdr:colOff>
      <xdr:row>80</xdr:row>
      <xdr:rowOff>33336</xdr:rowOff>
    </xdr:from>
    <xdr:to>
      <xdr:col>6</xdr:col>
      <xdr:colOff>4</xdr:colOff>
      <xdr:row>85</xdr:row>
      <xdr:rowOff>272145</xdr:rowOff>
    </xdr:to>
    <xdr:cxnSp macro="">
      <xdr:nvCxnSpPr>
        <xdr:cNvPr id="124" name="接點: 肘形 123">
          <a:extLst>
            <a:ext uri="{FF2B5EF4-FFF2-40B4-BE49-F238E27FC236}">
              <a16:creationId xmlns:a16="http://schemas.microsoft.com/office/drawing/2014/main" id="{EAD53BFC-ACBF-443A-8E73-1221D40B0B61}"/>
            </a:ext>
          </a:extLst>
        </xdr:cNvPr>
        <xdr:cNvCxnSpPr/>
      </xdr:nvCxnSpPr>
      <xdr:spPr>
        <a:xfrm rot="16200000" flipH="1">
          <a:off x="5566682" y="17005298"/>
          <a:ext cx="1516066" cy="386220"/>
        </a:xfrm>
        <a:prstGeom prst="bentConnector3">
          <a:avLst>
            <a:gd name="adj1" fmla="val 99792"/>
          </a:avLst>
        </a:prstGeom>
        <a:ln w="38100">
          <a:solidFill>
            <a:srgbClr val="00B050"/>
          </a:solidFill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748393</xdr:colOff>
      <xdr:row>79</xdr:row>
      <xdr:rowOff>81642</xdr:rowOff>
    </xdr:from>
    <xdr:to>
      <xdr:col>5</xdr:col>
      <xdr:colOff>1047750</xdr:colOff>
      <xdr:row>79</xdr:row>
      <xdr:rowOff>81642</xdr:rowOff>
    </xdr:to>
    <xdr:cxnSp macro="">
      <xdr:nvCxnSpPr>
        <xdr:cNvPr id="125" name="直線接點 124">
          <a:extLst>
            <a:ext uri="{FF2B5EF4-FFF2-40B4-BE49-F238E27FC236}">
              <a16:creationId xmlns:a16="http://schemas.microsoft.com/office/drawing/2014/main" id="{B5A7E59A-D6D3-4403-8500-9DC5D6215360}"/>
            </a:ext>
          </a:extLst>
        </xdr:cNvPr>
        <xdr:cNvCxnSpPr/>
      </xdr:nvCxnSpPr>
      <xdr:spPr>
        <a:xfrm>
          <a:off x="5976711" y="16195674"/>
          <a:ext cx="296182" cy="0"/>
        </a:xfrm>
        <a:prstGeom prst="line">
          <a:avLst/>
        </a:prstGeom>
        <a:ln w="38100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1055688</xdr:colOff>
      <xdr:row>76</xdr:row>
      <xdr:rowOff>163285</xdr:rowOff>
    </xdr:from>
    <xdr:to>
      <xdr:col>5</xdr:col>
      <xdr:colOff>1055688</xdr:colOff>
      <xdr:row>79</xdr:row>
      <xdr:rowOff>49667</xdr:rowOff>
    </xdr:to>
    <xdr:cxnSp macro="">
      <xdr:nvCxnSpPr>
        <xdr:cNvPr id="126" name="直線接點 125">
          <a:extLst>
            <a:ext uri="{FF2B5EF4-FFF2-40B4-BE49-F238E27FC236}">
              <a16:creationId xmlns:a16="http://schemas.microsoft.com/office/drawing/2014/main" id="{73451497-CA0B-459F-8C7B-C20587A73A5D}"/>
            </a:ext>
          </a:extLst>
        </xdr:cNvPr>
        <xdr:cNvCxnSpPr/>
      </xdr:nvCxnSpPr>
      <xdr:spPr>
        <a:xfrm>
          <a:off x="6284006" y="15658646"/>
          <a:ext cx="0" cy="498703"/>
        </a:xfrm>
        <a:prstGeom prst="line">
          <a:avLst/>
        </a:prstGeom>
        <a:ln w="38100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258536</xdr:colOff>
      <xdr:row>76</xdr:row>
      <xdr:rowOff>149678</xdr:rowOff>
    </xdr:from>
    <xdr:to>
      <xdr:col>5</xdr:col>
      <xdr:colOff>1074964</xdr:colOff>
      <xdr:row>78</xdr:row>
      <xdr:rowOff>40822</xdr:rowOff>
    </xdr:to>
    <xdr:cxnSp macro="">
      <xdr:nvCxnSpPr>
        <xdr:cNvPr id="127" name="接點: 肘形 126">
          <a:extLst>
            <a:ext uri="{FF2B5EF4-FFF2-40B4-BE49-F238E27FC236}">
              <a16:creationId xmlns:a16="http://schemas.microsoft.com/office/drawing/2014/main" id="{37C613A4-E9DD-41D7-8499-EF8C53C2E812}"/>
            </a:ext>
          </a:extLst>
        </xdr:cNvPr>
        <xdr:cNvCxnSpPr/>
      </xdr:nvCxnSpPr>
      <xdr:spPr>
        <a:xfrm rot="10800000" flipV="1">
          <a:off x="5480504" y="15648214"/>
          <a:ext cx="822778" cy="299358"/>
        </a:xfrm>
        <a:prstGeom prst="bentConnector3">
          <a:avLst>
            <a:gd name="adj1" fmla="val 99614"/>
          </a:avLst>
        </a:prstGeom>
        <a:ln w="38100">
          <a:solidFill>
            <a:srgbClr val="00B05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1092654</xdr:colOff>
      <xdr:row>86</xdr:row>
      <xdr:rowOff>296181</xdr:rowOff>
    </xdr:from>
    <xdr:to>
      <xdr:col>4</xdr:col>
      <xdr:colOff>1</xdr:colOff>
      <xdr:row>87</xdr:row>
      <xdr:rowOff>281667</xdr:rowOff>
    </xdr:to>
    <xdr:sp macro="" textlink="">
      <xdr:nvSpPr>
        <xdr:cNvPr id="128" name="箭號: 向下 127">
          <a:extLst>
            <a:ext uri="{FF2B5EF4-FFF2-40B4-BE49-F238E27FC236}">
              <a16:creationId xmlns:a16="http://schemas.microsoft.com/office/drawing/2014/main" id="{03F2F9F6-918C-4573-B43B-F283FB2309D2}"/>
            </a:ext>
          </a:extLst>
        </xdr:cNvPr>
        <xdr:cNvSpPr/>
      </xdr:nvSpPr>
      <xdr:spPr>
        <a:xfrm rot="1204880">
          <a:off x="3735615" y="18159185"/>
          <a:ext cx="196850" cy="208643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3</xdr:col>
      <xdr:colOff>761999</xdr:colOff>
      <xdr:row>103</xdr:row>
      <xdr:rowOff>40822</xdr:rowOff>
    </xdr:from>
    <xdr:to>
      <xdr:col>5</xdr:col>
      <xdr:colOff>748392</xdr:colOff>
      <xdr:row>107</xdr:row>
      <xdr:rowOff>68036</xdr:rowOff>
    </xdr:to>
    <xdr:sp macro="" textlink="">
      <xdr:nvSpPr>
        <xdr:cNvPr id="130" name="矩形: 圓角 129">
          <a:extLst>
            <a:ext uri="{FF2B5EF4-FFF2-40B4-BE49-F238E27FC236}">
              <a16:creationId xmlns:a16="http://schemas.microsoft.com/office/drawing/2014/main" id="{574FF7D6-9899-41DF-A736-E7243C70314C}"/>
            </a:ext>
          </a:extLst>
        </xdr:cNvPr>
        <xdr:cNvSpPr/>
      </xdr:nvSpPr>
      <xdr:spPr>
        <a:xfrm>
          <a:off x="3401785" y="15947572"/>
          <a:ext cx="2574925" cy="935718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2800" b="1">
              <a:solidFill>
                <a:sysClr val="windowText" lastClr="00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鍋爐</a:t>
          </a:r>
        </a:p>
      </xdr:txBody>
    </xdr:sp>
    <xdr:clientData/>
  </xdr:twoCellAnchor>
  <xdr:twoCellAnchor>
    <xdr:from>
      <xdr:col>3</xdr:col>
      <xdr:colOff>13607</xdr:colOff>
      <xdr:row>105</xdr:row>
      <xdr:rowOff>13607</xdr:rowOff>
    </xdr:from>
    <xdr:to>
      <xdr:col>3</xdr:col>
      <xdr:colOff>789215</xdr:colOff>
      <xdr:row>105</xdr:row>
      <xdr:rowOff>13607</xdr:rowOff>
    </xdr:to>
    <xdr:cxnSp macro="">
      <xdr:nvCxnSpPr>
        <xdr:cNvPr id="131" name="直線單箭頭接點 130">
          <a:extLst>
            <a:ext uri="{FF2B5EF4-FFF2-40B4-BE49-F238E27FC236}">
              <a16:creationId xmlns:a16="http://schemas.microsoft.com/office/drawing/2014/main" id="{3F5B97C1-68FD-46B5-A8C3-7FC29C2C1744}"/>
            </a:ext>
          </a:extLst>
        </xdr:cNvPr>
        <xdr:cNvCxnSpPr/>
      </xdr:nvCxnSpPr>
      <xdr:spPr>
        <a:xfrm>
          <a:off x="2650218" y="16420646"/>
          <a:ext cx="781958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778327</xdr:colOff>
      <xdr:row>105</xdr:row>
      <xdr:rowOff>13606</xdr:rowOff>
    </xdr:from>
    <xdr:to>
      <xdr:col>6</xdr:col>
      <xdr:colOff>0</xdr:colOff>
      <xdr:row>105</xdr:row>
      <xdr:rowOff>16327</xdr:rowOff>
    </xdr:to>
    <xdr:cxnSp macro="">
      <xdr:nvCxnSpPr>
        <xdr:cNvPr id="132" name="直線單箭頭接點 131">
          <a:extLst>
            <a:ext uri="{FF2B5EF4-FFF2-40B4-BE49-F238E27FC236}">
              <a16:creationId xmlns:a16="http://schemas.microsoft.com/office/drawing/2014/main" id="{FDB4EF00-EB3F-459C-AC2F-57143950B429}"/>
            </a:ext>
          </a:extLst>
        </xdr:cNvPr>
        <xdr:cNvCxnSpPr/>
      </xdr:nvCxnSpPr>
      <xdr:spPr>
        <a:xfrm flipV="1">
          <a:off x="6003470" y="16420645"/>
          <a:ext cx="514351" cy="589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734826</xdr:colOff>
      <xdr:row>101</xdr:row>
      <xdr:rowOff>0</xdr:rowOff>
    </xdr:from>
    <xdr:to>
      <xdr:col>4</xdr:col>
      <xdr:colOff>741589</xdr:colOff>
      <xdr:row>103</xdr:row>
      <xdr:rowOff>10432</xdr:rowOff>
    </xdr:to>
    <xdr:cxnSp macro="">
      <xdr:nvCxnSpPr>
        <xdr:cNvPr id="133" name="直線單箭頭接點 132">
          <a:extLst>
            <a:ext uri="{FF2B5EF4-FFF2-40B4-BE49-F238E27FC236}">
              <a16:creationId xmlns:a16="http://schemas.microsoft.com/office/drawing/2014/main" id="{D251A932-6A03-48E2-BED8-30888F58F721}"/>
            </a:ext>
          </a:extLst>
        </xdr:cNvPr>
        <xdr:cNvCxnSpPr/>
      </xdr:nvCxnSpPr>
      <xdr:spPr>
        <a:xfrm flipH="1" flipV="1">
          <a:off x="4664115" y="15498536"/>
          <a:ext cx="9938" cy="41547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788307</xdr:colOff>
      <xdr:row>107</xdr:row>
      <xdr:rowOff>97971</xdr:rowOff>
    </xdr:from>
    <xdr:to>
      <xdr:col>4</xdr:col>
      <xdr:colOff>788307</xdr:colOff>
      <xdr:row>109</xdr:row>
      <xdr:rowOff>0</xdr:rowOff>
    </xdr:to>
    <xdr:cxnSp macro="">
      <xdr:nvCxnSpPr>
        <xdr:cNvPr id="134" name="直線單箭頭接點 133">
          <a:extLst>
            <a:ext uri="{FF2B5EF4-FFF2-40B4-BE49-F238E27FC236}">
              <a16:creationId xmlns:a16="http://schemas.microsoft.com/office/drawing/2014/main" id="{DEC7227E-B9D1-41B4-806C-65E188B7BAF0}"/>
            </a:ext>
          </a:extLst>
        </xdr:cNvPr>
        <xdr:cNvCxnSpPr/>
      </xdr:nvCxnSpPr>
      <xdr:spPr>
        <a:xfrm>
          <a:off x="4723946" y="16916400"/>
          <a:ext cx="0" cy="310243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909637</xdr:colOff>
      <xdr:row>105</xdr:row>
      <xdr:rowOff>33336</xdr:rowOff>
    </xdr:from>
    <xdr:to>
      <xdr:col>6</xdr:col>
      <xdr:colOff>4</xdr:colOff>
      <xdr:row>110</xdr:row>
      <xdr:rowOff>272145</xdr:rowOff>
    </xdr:to>
    <xdr:cxnSp macro="">
      <xdr:nvCxnSpPr>
        <xdr:cNvPr id="135" name="接點: 肘形 134">
          <a:extLst>
            <a:ext uri="{FF2B5EF4-FFF2-40B4-BE49-F238E27FC236}">
              <a16:creationId xmlns:a16="http://schemas.microsoft.com/office/drawing/2014/main" id="{C7DC6523-E08E-4ADD-9A34-0EB0228D5D75}"/>
            </a:ext>
          </a:extLst>
        </xdr:cNvPr>
        <xdr:cNvCxnSpPr/>
      </xdr:nvCxnSpPr>
      <xdr:spPr>
        <a:xfrm rot="16200000" flipH="1">
          <a:off x="5566682" y="17005298"/>
          <a:ext cx="1516066" cy="386220"/>
        </a:xfrm>
        <a:prstGeom prst="bentConnector3">
          <a:avLst>
            <a:gd name="adj1" fmla="val 99792"/>
          </a:avLst>
        </a:prstGeom>
        <a:ln w="38100">
          <a:solidFill>
            <a:srgbClr val="00B050"/>
          </a:solidFill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748393</xdr:colOff>
      <xdr:row>104</xdr:row>
      <xdr:rowOff>81642</xdr:rowOff>
    </xdr:from>
    <xdr:to>
      <xdr:col>5</xdr:col>
      <xdr:colOff>1047750</xdr:colOff>
      <xdr:row>104</xdr:row>
      <xdr:rowOff>81642</xdr:rowOff>
    </xdr:to>
    <xdr:cxnSp macro="">
      <xdr:nvCxnSpPr>
        <xdr:cNvPr id="136" name="直線接點 135">
          <a:extLst>
            <a:ext uri="{FF2B5EF4-FFF2-40B4-BE49-F238E27FC236}">
              <a16:creationId xmlns:a16="http://schemas.microsoft.com/office/drawing/2014/main" id="{36DF414A-42AA-4998-A885-A66397C480CD}"/>
            </a:ext>
          </a:extLst>
        </xdr:cNvPr>
        <xdr:cNvCxnSpPr/>
      </xdr:nvCxnSpPr>
      <xdr:spPr>
        <a:xfrm>
          <a:off x="5976711" y="16195674"/>
          <a:ext cx="296182" cy="0"/>
        </a:xfrm>
        <a:prstGeom prst="line">
          <a:avLst/>
        </a:prstGeom>
        <a:ln w="38100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1055688</xdr:colOff>
      <xdr:row>101</xdr:row>
      <xdr:rowOff>163285</xdr:rowOff>
    </xdr:from>
    <xdr:to>
      <xdr:col>5</xdr:col>
      <xdr:colOff>1055688</xdr:colOff>
      <xdr:row>104</xdr:row>
      <xdr:rowOff>49667</xdr:rowOff>
    </xdr:to>
    <xdr:cxnSp macro="">
      <xdr:nvCxnSpPr>
        <xdr:cNvPr id="137" name="直線接點 136">
          <a:extLst>
            <a:ext uri="{FF2B5EF4-FFF2-40B4-BE49-F238E27FC236}">
              <a16:creationId xmlns:a16="http://schemas.microsoft.com/office/drawing/2014/main" id="{6368CBA6-4368-46C4-98F7-0FE6527E0046}"/>
            </a:ext>
          </a:extLst>
        </xdr:cNvPr>
        <xdr:cNvCxnSpPr/>
      </xdr:nvCxnSpPr>
      <xdr:spPr>
        <a:xfrm>
          <a:off x="6284006" y="15658646"/>
          <a:ext cx="0" cy="498703"/>
        </a:xfrm>
        <a:prstGeom prst="line">
          <a:avLst/>
        </a:prstGeom>
        <a:ln w="38100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258536</xdr:colOff>
      <xdr:row>101</xdr:row>
      <xdr:rowOff>149678</xdr:rowOff>
    </xdr:from>
    <xdr:to>
      <xdr:col>5</xdr:col>
      <xdr:colOff>1074964</xdr:colOff>
      <xdr:row>103</xdr:row>
      <xdr:rowOff>40822</xdr:rowOff>
    </xdr:to>
    <xdr:cxnSp macro="">
      <xdr:nvCxnSpPr>
        <xdr:cNvPr id="138" name="接點: 肘形 137">
          <a:extLst>
            <a:ext uri="{FF2B5EF4-FFF2-40B4-BE49-F238E27FC236}">
              <a16:creationId xmlns:a16="http://schemas.microsoft.com/office/drawing/2014/main" id="{D80ED9C4-7346-4A71-B177-E39F648F8393}"/>
            </a:ext>
          </a:extLst>
        </xdr:cNvPr>
        <xdr:cNvCxnSpPr/>
      </xdr:nvCxnSpPr>
      <xdr:spPr>
        <a:xfrm rot="10800000" flipV="1">
          <a:off x="5480504" y="15648214"/>
          <a:ext cx="822778" cy="299358"/>
        </a:xfrm>
        <a:prstGeom prst="bentConnector3">
          <a:avLst>
            <a:gd name="adj1" fmla="val 99614"/>
          </a:avLst>
        </a:prstGeom>
        <a:ln w="38100">
          <a:solidFill>
            <a:srgbClr val="00B05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1092654</xdr:colOff>
      <xdr:row>111</xdr:row>
      <xdr:rowOff>296181</xdr:rowOff>
    </xdr:from>
    <xdr:to>
      <xdr:col>4</xdr:col>
      <xdr:colOff>1</xdr:colOff>
      <xdr:row>112</xdr:row>
      <xdr:rowOff>281667</xdr:rowOff>
    </xdr:to>
    <xdr:sp macro="" textlink="">
      <xdr:nvSpPr>
        <xdr:cNvPr id="139" name="箭號: 向下 138">
          <a:extLst>
            <a:ext uri="{FF2B5EF4-FFF2-40B4-BE49-F238E27FC236}">
              <a16:creationId xmlns:a16="http://schemas.microsoft.com/office/drawing/2014/main" id="{FBFFF4FE-6E7F-442C-AF8A-E014AA12ED23}"/>
            </a:ext>
          </a:extLst>
        </xdr:cNvPr>
        <xdr:cNvSpPr/>
      </xdr:nvSpPr>
      <xdr:spPr>
        <a:xfrm rot="1204880">
          <a:off x="3735615" y="18159185"/>
          <a:ext cx="196850" cy="208643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3</xdr:col>
      <xdr:colOff>761999</xdr:colOff>
      <xdr:row>128</xdr:row>
      <xdr:rowOff>40822</xdr:rowOff>
    </xdr:from>
    <xdr:to>
      <xdr:col>5</xdr:col>
      <xdr:colOff>748392</xdr:colOff>
      <xdr:row>132</xdr:row>
      <xdr:rowOff>68036</xdr:rowOff>
    </xdr:to>
    <xdr:sp macro="" textlink="">
      <xdr:nvSpPr>
        <xdr:cNvPr id="141" name="矩形: 圓角 140">
          <a:extLst>
            <a:ext uri="{FF2B5EF4-FFF2-40B4-BE49-F238E27FC236}">
              <a16:creationId xmlns:a16="http://schemas.microsoft.com/office/drawing/2014/main" id="{3A505102-A17E-417C-82A3-27C233029D25}"/>
            </a:ext>
          </a:extLst>
        </xdr:cNvPr>
        <xdr:cNvSpPr/>
      </xdr:nvSpPr>
      <xdr:spPr>
        <a:xfrm>
          <a:off x="3401785" y="15947572"/>
          <a:ext cx="2574925" cy="935718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2800" b="1">
              <a:solidFill>
                <a:sysClr val="windowText" lastClr="00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洗滌塔</a:t>
          </a:r>
        </a:p>
      </xdr:txBody>
    </xdr:sp>
    <xdr:clientData/>
  </xdr:twoCellAnchor>
  <xdr:twoCellAnchor>
    <xdr:from>
      <xdr:col>3</xdr:col>
      <xdr:colOff>13607</xdr:colOff>
      <xdr:row>130</xdr:row>
      <xdr:rowOff>13607</xdr:rowOff>
    </xdr:from>
    <xdr:to>
      <xdr:col>3</xdr:col>
      <xdr:colOff>789215</xdr:colOff>
      <xdr:row>130</xdr:row>
      <xdr:rowOff>13607</xdr:rowOff>
    </xdr:to>
    <xdr:cxnSp macro="">
      <xdr:nvCxnSpPr>
        <xdr:cNvPr id="142" name="直線單箭頭接點 141">
          <a:extLst>
            <a:ext uri="{FF2B5EF4-FFF2-40B4-BE49-F238E27FC236}">
              <a16:creationId xmlns:a16="http://schemas.microsoft.com/office/drawing/2014/main" id="{1C923CB4-0F33-464B-9360-3DC07071BC97}"/>
            </a:ext>
          </a:extLst>
        </xdr:cNvPr>
        <xdr:cNvCxnSpPr/>
      </xdr:nvCxnSpPr>
      <xdr:spPr>
        <a:xfrm>
          <a:off x="2650218" y="16420646"/>
          <a:ext cx="781958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778327</xdr:colOff>
      <xdr:row>130</xdr:row>
      <xdr:rowOff>13606</xdr:rowOff>
    </xdr:from>
    <xdr:to>
      <xdr:col>6</xdr:col>
      <xdr:colOff>0</xdr:colOff>
      <xdr:row>130</xdr:row>
      <xdr:rowOff>16327</xdr:rowOff>
    </xdr:to>
    <xdr:cxnSp macro="">
      <xdr:nvCxnSpPr>
        <xdr:cNvPr id="143" name="直線單箭頭接點 142">
          <a:extLst>
            <a:ext uri="{FF2B5EF4-FFF2-40B4-BE49-F238E27FC236}">
              <a16:creationId xmlns:a16="http://schemas.microsoft.com/office/drawing/2014/main" id="{FCCBDE46-F29F-4FA4-8558-99A425FEF138}"/>
            </a:ext>
          </a:extLst>
        </xdr:cNvPr>
        <xdr:cNvCxnSpPr/>
      </xdr:nvCxnSpPr>
      <xdr:spPr>
        <a:xfrm flipV="1">
          <a:off x="6003470" y="16420645"/>
          <a:ext cx="514351" cy="589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734826</xdr:colOff>
      <xdr:row>126</xdr:row>
      <xdr:rowOff>0</xdr:rowOff>
    </xdr:from>
    <xdr:to>
      <xdr:col>4</xdr:col>
      <xdr:colOff>741589</xdr:colOff>
      <xdr:row>128</xdr:row>
      <xdr:rowOff>10432</xdr:rowOff>
    </xdr:to>
    <xdr:cxnSp macro="">
      <xdr:nvCxnSpPr>
        <xdr:cNvPr id="144" name="直線單箭頭接點 143">
          <a:extLst>
            <a:ext uri="{FF2B5EF4-FFF2-40B4-BE49-F238E27FC236}">
              <a16:creationId xmlns:a16="http://schemas.microsoft.com/office/drawing/2014/main" id="{6C08A883-B922-4FA5-9AA9-005CDECBF145}"/>
            </a:ext>
          </a:extLst>
        </xdr:cNvPr>
        <xdr:cNvCxnSpPr/>
      </xdr:nvCxnSpPr>
      <xdr:spPr>
        <a:xfrm flipH="1" flipV="1">
          <a:off x="4664115" y="15498536"/>
          <a:ext cx="9938" cy="41547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788307</xdr:colOff>
      <xdr:row>132</xdr:row>
      <xdr:rowOff>97971</xdr:rowOff>
    </xdr:from>
    <xdr:to>
      <xdr:col>4</xdr:col>
      <xdr:colOff>788307</xdr:colOff>
      <xdr:row>134</xdr:row>
      <xdr:rowOff>0</xdr:rowOff>
    </xdr:to>
    <xdr:cxnSp macro="">
      <xdr:nvCxnSpPr>
        <xdr:cNvPr id="145" name="直線單箭頭接點 144">
          <a:extLst>
            <a:ext uri="{FF2B5EF4-FFF2-40B4-BE49-F238E27FC236}">
              <a16:creationId xmlns:a16="http://schemas.microsoft.com/office/drawing/2014/main" id="{01AA3E23-21AF-4FE2-BD82-03E2D94A8B22}"/>
            </a:ext>
          </a:extLst>
        </xdr:cNvPr>
        <xdr:cNvCxnSpPr/>
      </xdr:nvCxnSpPr>
      <xdr:spPr>
        <a:xfrm>
          <a:off x="4723946" y="16916400"/>
          <a:ext cx="0" cy="310243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909637</xdr:colOff>
      <xdr:row>130</xdr:row>
      <xdr:rowOff>33336</xdr:rowOff>
    </xdr:from>
    <xdr:to>
      <xdr:col>6</xdr:col>
      <xdr:colOff>4</xdr:colOff>
      <xdr:row>135</xdr:row>
      <xdr:rowOff>272145</xdr:rowOff>
    </xdr:to>
    <xdr:cxnSp macro="">
      <xdr:nvCxnSpPr>
        <xdr:cNvPr id="146" name="接點: 肘形 145">
          <a:extLst>
            <a:ext uri="{FF2B5EF4-FFF2-40B4-BE49-F238E27FC236}">
              <a16:creationId xmlns:a16="http://schemas.microsoft.com/office/drawing/2014/main" id="{0CCB55E5-31F8-431A-9BA2-EED7A4261437}"/>
            </a:ext>
          </a:extLst>
        </xdr:cNvPr>
        <xdr:cNvCxnSpPr/>
      </xdr:nvCxnSpPr>
      <xdr:spPr>
        <a:xfrm rot="16200000" flipH="1">
          <a:off x="5566682" y="17005298"/>
          <a:ext cx="1516066" cy="386220"/>
        </a:xfrm>
        <a:prstGeom prst="bentConnector3">
          <a:avLst>
            <a:gd name="adj1" fmla="val 99792"/>
          </a:avLst>
        </a:prstGeom>
        <a:ln w="38100">
          <a:solidFill>
            <a:srgbClr val="00B050"/>
          </a:solidFill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748393</xdr:colOff>
      <xdr:row>129</xdr:row>
      <xdr:rowOff>81642</xdr:rowOff>
    </xdr:from>
    <xdr:to>
      <xdr:col>5</xdr:col>
      <xdr:colOff>1047750</xdr:colOff>
      <xdr:row>129</xdr:row>
      <xdr:rowOff>81642</xdr:rowOff>
    </xdr:to>
    <xdr:cxnSp macro="">
      <xdr:nvCxnSpPr>
        <xdr:cNvPr id="147" name="直線接點 146">
          <a:extLst>
            <a:ext uri="{FF2B5EF4-FFF2-40B4-BE49-F238E27FC236}">
              <a16:creationId xmlns:a16="http://schemas.microsoft.com/office/drawing/2014/main" id="{48816E63-C661-407D-B504-976F6DC04919}"/>
            </a:ext>
          </a:extLst>
        </xdr:cNvPr>
        <xdr:cNvCxnSpPr/>
      </xdr:nvCxnSpPr>
      <xdr:spPr>
        <a:xfrm>
          <a:off x="5976711" y="16195674"/>
          <a:ext cx="296182" cy="0"/>
        </a:xfrm>
        <a:prstGeom prst="line">
          <a:avLst/>
        </a:prstGeom>
        <a:ln w="38100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1055688</xdr:colOff>
      <xdr:row>126</xdr:row>
      <xdr:rowOff>163285</xdr:rowOff>
    </xdr:from>
    <xdr:to>
      <xdr:col>5</xdr:col>
      <xdr:colOff>1055688</xdr:colOff>
      <xdr:row>129</xdr:row>
      <xdr:rowOff>49667</xdr:rowOff>
    </xdr:to>
    <xdr:cxnSp macro="">
      <xdr:nvCxnSpPr>
        <xdr:cNvPr id="148" name="直線接點 147">
          <a:extLst>
            <a:ext uri="{FF2B5EF4-FFF2-40B4-BE49-F238E27FC236}">
              <a16:creationId xmlns:a16="http://schemas.microsoft.com/office/drawing/2014/main" id="{A64582B0-19F6-4704-9A57-BA480948500F}"/>
            </a:ext>
          </a:extLst>
        </xdr:cNvPr>
        <xdr:cNvCxnSpPr/>
      </xdr:nvCxnSpPr>
      <xdr:spPr>
        <a:xfrm>
          <a:off x="6284006" y="15658646"/>
          <a:ext cx="0" cy="498703"/>
        </a:xfrm>
        <a:prstGeom prst="line">
          <a:avLst/>
        </a:prstGeom>
        <a:ln w="38100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258536</xdr:colOff>
      <xdr:row>126</xdr:row>
      <xdr:rowOff>149678</xdr:rowOff>
    </xdr:from>
    <xdr:to>
      <xdr:col>5</xdr:col>
      <xdr:colOff>1074964</xdr:colOff>
      <xdr:row>128</xdr:row>
      <xdr:rowOff>40822</xdr:rowOff>
    </xdr:to>
    <xdr:cxnSp macro="">
      <xdr:nvCxnSpPr>
        <xdr:cNvPr id="149" name="接點: 肘形 148">
          <a:extLst>
            <a:ext uri="{FF2B5EF4-FFF2-40B4-BE49-F238E27FC236}">
              <a16:creationId xmlns:a16="http://schemas.microsoft.com/office/drawing/2014/main" id="{F59C0353-7A4C-4B37-9C7C-93ADFA409C7A}"/>
            </a:ext>
          </a:extLst>
        </xdr:cNvPr>
        <xdr:cNvCxnSpPr/>
      </xdr:nvCxnSpPr>
      <xdr:spPr>
        <a:xfrm rot="10800000" flipV="1">
          <a:off x="5480504" y="15648214"/>
          <a:ext cx="822778" cy="299358"/>
        </a:xfrm>
        <a:prstGeom prst="bentConnector3">
          <a:avLst>
            <a:gd name="adj1" fmla="val 99614"/>
          </a:avLst>
        </a:prstGeom>
        <a:ln w="38100">
          <a:solidFill>
            <a:srgbClr val="00B05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1092654</xdr:colOff>
      <xdr:row>136</xdr:row>
      <xdr:rowOff>296181</xdr:rowOff>
    </xdr:from>
    <xdr:to>
      <xdr:col>4</xdr:col>
      <xdr:colOff>1</xdr:colOff>
      <xdr:row>137</xdr:row>
      <xdr:rowOff>281667</xdr:rowOff>
    </xdr:to>
    <xdr:sp macro="" textlink="">
      <xdr:nvSpPr>
        <xdr:cNvPr id="150" name="箭號: 向下 149">
          <a:extLst>
            <a:ext uri="{FF2B5EF4-FFF2-40B4-BE49-F238E27FC236}">
              <a16:creationId xmlns:a16="http://schemas.microsoft.com/office/drawing/2014/main" id="{4F9FA9CE-E3E2-4A58-84DA-A8C1C8A2A769}"/>
            </a:ext>
          </a:extLst>
        </xdr:cNvPr>
        <xdr:cNvSpPr/>
      </xdr:nvSpPr>
      <xdr:spPr>
        <a:xfrm rot="1204880">
          <a:off x="3735615" y="18159185"/>
          <a:ext cx="196850" cy="208643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3</xdr:col>
      <xdr:colOff>761999</xdr:colOff>
      <xdr:row>153</xdr:row>
      <xdr:rowOff>40822</xdr:rowOff>
    </xdr:from>
    <xdr:to>
      <xdr:col>5</xdr:col>
      <xdr:colOff>748392</xdr:colOff>
      <xdr:row>157</xdr:row>
      <xdr:rowOff>68036</xdr:rowOff>
    </xdr:to>
    <xdr:sp macro="" textlink="">
      <xdr:nvSpPr>
        <xdr:cNvPr id="152" name="矩形: 圓角 151">
          <a:extLst>
            <a:ext uri="{FF2B5EF4-FFF2-40B4-BE49-F238E27FC236}">
              <a16:creationId xmlns:a16="http://schemas.microsoft.com/office/drawing/2014/main" id="{F05E69F6-B57E-4ECE-B35A-B0BB3CFCD425}"/>
            </a:ext>
          </a:extLst>
        </xdr:cNvPr>
        <xdr:cNvSpPr/>
      </xdr:nvSpPr>
      <xdr:spPr>
        <a:xfrm>
          <a:off x="3401785" y="15947572"/>
          <a:ext cx="2574925" cy="935718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2800" b="1">
              <a:solidFill>
                <a:sysClr val="windowText" lastClr="00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民生</a:t>
          </a:r>
        </a:p>
      </xdr:txBody>
    </xdr:sp>
    <xdr:clientData/>
  </xdr:twoCellAnchor>
  <xdr:twoCellAnchor>
    <xdr:from>
      <xdr:col>3</xdr:col>
      <xdr:colOff>13607</xdr:colOff>
      <xdr:row>155</xdr:row>
      <xdr:rowOff>13607</xdr:rowOff>
    </xdr:from>
    <xdr:to>
      <xdr:col>3</xdr:col>
      <xdr:colOff>789215</xdr:colOff>
      <xdr:row>155</xdr:row>
      <xdr:rowOff>13607</xdr:rowOff>
    </xdr:to>
    <xdr:cxnSp macro="">
      <xdr:nvCxnSpPr>
        <xdr:cNvPr id="153" name="直線單箭頭接點 152">
          <a:extLst>
            <a:ext uri="{FF2B5EF4-FFF2-40B4-BE49-F238E27FC236}">
              <a16:creationId xmlns:a16="http://schemas.microsoft.com/office/drawing/2014/main" id="{B0B4B182-69A2-417A-A0D3-315960602CDD}"/>
            </a:ext>
          </a:extLst>
        </xdr:cNvPr>
        <xdr:cNvCxnSpPr/>
      </xdr:nvCxnSpPr>
      <xdr:spPr>
        <a:xfrm>
          <a:off x="2650218" y="16420646"/>
          <a:ext cx="781958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778327</xdr:colOff>
      <xdr:row>155</xdr:row>
      <xdr:rowOff>13606</xdr:rowOff>
    </xdr:from>
    <xdr:to>
      <xdr:col>6</xdr:col>
      <xdr:colOff>0</xdr:colOff>
      <xdr:row>155</xdr:row>
      <xdr:rowOff>16327</xdr:rowOff>
    </xdr:to>
    <xdr:cxnSp macro="">
      <xdr:nvCxnSpPr>
        <xdr:cNvPr id="154" name="直線單箭頭接點 153">
          <a:extLst>
            <a:ext uri="{FF2B5EF4-FFF2-40B4-BE49-F238E27FC236}">
              <a16:creationId xmlns:a16="http://schemas.microsoft.com/office/drawing/2014/main" id="{673A038F-A4AB-4107-9443-2BF79E9443D4}"/>
            </a:ext>
          </a:extLst>
        </xdr:cNvPr>
        <xdr:cNvCxnSpPr/>
      </xdr:nvCxnSpPr>
      <xdr:spPr>
        <a:xfrm flipV="1">
          <a:off x="6003470" y="16420645"/>
          <a:ext cx="514351" cy="589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734826</xdr:colOff>
      <xdr:row>151</xdr:row>
      <xdr:rowOff>0</xdr:rowOff>
    </xdr:from>
    <xdr:to>
      <xdr:col>4</xdr:col>
      <xdr:colOff>741589</xdr:colOff>
      <xdr:row>153</xdr:row>
      <xdr:rowOff>10432</xdr:rowOff>
    </xdr:to>
    <xdr:cxnSp macro="">
      <xdr:nvCxnSpPr>
        <xdr:cNvPr id="155" name="直線單箭頭接點 154">
          <a:extLst>
            <a:ext uri="{FF2B5EF4-FFF2-40B4-BE49-F238E27FC236}">
              <a16:creationId xmlns:a16="http://schemas.microsoft.com/office/drawing/2014/main" id="{D94CBC37-6F6E-4302-96D4-9531EDAC2214}"/>
            </a:ext>
          </a:extLst>
        </xdr:cNvPr>
        <xdr:cNvCxnSpPr/>
      </xdr:nvCxnSpPr>
      <xdr:spPr>
        <a:xfrm flipH="1" flipV="1">
          <a:off x="4664115" y="15498536"/>
          <a:ext cx="9938" cy="41547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788307</xdr:colOff>
      <xdr:row>157</xdr:row>
      <xdr:rowOff>97971</xdr:rowOff>
    </xdr:from>
    <xdr:to>
      <xdr:col>4</xdr:col>
      <xdr:colOff>788307</xdr:colOff>
      <xdr:row>159</xdr:row>
      <xdr:rowOff>0</xdr:rowOff>
    </xdr:to>
    <xdr:cxnSp macro="">
      <xdr:nvCxnSpPr>
        <xdr:cNvPr id="156" name="直線單箭頭接點 155">
          <a:extLst>
            <a:ext uri="{FF2B5EF4-FFF2-40B4-BE49-F238E27FC236}">
              <a16:creationId xmlns:a16="http://schemas.microsoft.com/office/drawing/2014/main" id="{19A64C91-3265-4C3F-969E-5986C9BB9B82}"/>
            </a:ext>
          </a:extLst>
        </xdr:cNvPr>
        <xdr:cNvCxnSpPr/>
      </xdr:nvCxnSpPr>
      <xdr:spPr>
        <a:xfrm>
          <a:off x="4723946" y="16916400"/>
          <a:ext cx="0" cy="310243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909637</xdr:colOff>
      <xdr:row>155</xdr:row>
      <xdr:rowOff>33336</xdr:rowOff>
    </xdr:from>
    <xdr:to>
      <xdr:col>6</xdr:col>
      <xdr:colOff>4</xdr:colOff>
      <xdr:row>160</xdr:row>
      <xdr:rowOff>272145</xdr:rowOff>
    </xdr:to>
    <xdr:cxnSp macro="">
      <xdr:nvCxnSpPr>
        <xdr:cNvPr id="157" name="接點: 肘形 156">
          <a:extLst>
            <a:ext uri="{FF2B5EF4-FFF2-40B4-BE49-F238E27FC236}">
              <a16:creationId xmlns:a16="http://schemas.microsoft.com/office/drawing/2014/main" id="{D9988F19-EADF-47C6-BA7B-F6C6D43892A4}"/>
            </a:ext>
          </a:extLst>
        </xdr:cNvPr>
        <xdr:cNvCxnSpPr/>
      </xdr:nvCxnSpPr>
      <xdr:spPr>
        <a:xfrm rot="16200000" flipH="1">
          <a:off x="5566682" y="17005298"/>
          <a:ext cx="1516066" cy="386220"/>
        </a:xfrm>
        <a:prstGeom prst="bentConnector3">
          <a:avLst>
            <a:gd name="adj1" fmla="val 99792"/>
          </a:avLst>
        </a:prstGeom>
        <a:ln w="38100">
          <a:solidFill>
            <a:srgbClr val="00B050"/>
          </a:solidFill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748393</xdr:colOff>
      <xdr:row>154</xdr:row>
      <xdr:rowOff>81642</xdr:rowOff>
    </xdr:from>
    <xdr:to>
      <xdr:col>5</xdr:col>
      <xdr:colOff>1047750</xdr:colOff>
      <xdr:row>154</xdr:row>
      <xdr:rowOff>81642</xdr:rowOff>
    </xdr:to>
    <xdr:cxnSp macro="">
      <xdr:nvCxnSpPr>
        <xdr:cNvPr id="158" name="直線接點 157">
          <a:extLst>
            <a:ext uri="{FF2B5EF4-FFF2-40B4-BE49-F238E27FC236}">
              <a16:creationId xmlns:a16="http://schemas.microsoft.com/office/drawing/2014/main" id="{BA583A09-95CA-430C-9BF3-C63782507A28}"/>
            </a:ext>
          </a:extLst>
        </xdr:cNvPr>
        <xdr:cNvCxnSpPr/>
      </xdr:nvCxnSpPr>
      <xdr:spPr>
        <a:xfrm>
          <a:off x="5976711" y="16195674"/>
          <a:ext cx="296182" cy="0"/>
        </a:xfrm>
        <a:prstGeom prst="line">
          <a:avLst/>
        </a:prstGeom>
        <a:ln w="38100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1055688</xdr:colOff>
      <xdr:row>151</xdr:row>
      <xdr:rowOff>163285</xdr:rowOff>
    </xdr:from>
    <xdr:to>
      <xdr:col>5</xdr:col>
      <xdr:colOff>1055688</xdr:colOff>
      <xdr:row>154</xdr:row>
      <xdr:rowOff>49667</xdr:rowOff>
    </xdr:to>
    <xdr:cxnSp macro="">
      <xdr:nvCxnSpPr>
        <xdr:cNvPr id="159" name="直線接點 158">
          <a:extLst>
            <a:ext uri="{FF2B5EF4-FFF2-40B4-BE49-F238E27FC236}">
              <a16:creationId xmlns:a16="http://schemas.microsoft.com/office/drawing/2014/main" id="{28D37407-C0A9-4ADC-8EE8-BD4A965434B6}"/>
            </a:ext>
          </a:extLst>
        </xdr:cNvPr>
        <xdr:cNvCxnSpPr/>
      </xdr:nvCxnSpPr>
      <xdr:spPr>
        <a:xfrm>
          <a:off x="6284006" y="15658646"/>
          <a:ext cx="0" cy="498703"/>
        </a:xfrm>
        <a:prstGeom prst="line">
          <a:avLst/>
        </a:prstGeom>
        <a:ln w="38100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258536</xdr:colOff>
      <xdr:row>151</xdr:row>
      <xdr:rowOff>149678</xdr:rowOff>
    </xdr:from>
    <xdr:to>
      <xdr:col>5</xdr:col>
      <xdr:colOff>1074964</xdr:colOff>
      <xdr:row>153</xdr:row>
      <xdr:rowOff>40822</xdr:rowOff>
    </xdr:to>
    <xdr:cxnSp macro="">
      <xdr:nvCxnSpPr>
        <xdr:cNvPr id="160" name="接點: 肘形 159">
          <a:extLst>
            <a:ext uri="{FF2B5EF4-FFF2-40B4-BE49-F238E27FC236}">
              <a16:creationId xmlns:a16="http://schemas.microsoft.com/office/drawing/2014/main" id="{6CA9A18D-BE69-4673-865C-F3849149C689}"/>
            </a:ext>
          </a:extLst>
        </xdr:cNvPr>
        <xdr:cNvCxnSpPr/>
      </xdr:nvCxnSpPr>
      <xdr:spPr>
        <a:xfrm rot="10800000" flipV="1">
          <a:off x="5480504" y="15648214"/>
          <a:ext cx="822778" cy="299358"/>
        </a:xfrm>
        <a:prstGeom prst="bentConnector3">
          <a:avLst>
            <a:gd name="adj1" fmla="val 99614"/>
          </a:avLst>
        </a:prstGeom>
        <a:ln w="38100">
          <a:solidFill>
            <a:srgbClr val="00B05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1092654</xdr:colOff>
      <xdr:row>161</xdr:row>
      <xdr:rowOff>296181</xdr:rowOff>
    </xdr:from>
    <xdr:to>
      <xdr:col>4</xdr:col>
      <xdr:colOff>1</xdr:colOff>
      <xdr:row>162</xdr:row>
      <xdr:rowOff>281667</xdr:rowOff>
    </xdr:to>
    <xdr:sp macro="" textlink="">
      <xdr:nvSpPr>
        <xdr:cNvPr id="161" name="箭號: 向下 160">
          <a:extLst>
            <a:ext uri="{FF2B5EF4-FFF2-40B4-BE49-F238E27FC236}">
              <a16:creationId xmlns:a16="http://schemas.microsoft.com/office/drawing/2014/main" id="{1D1C973C-5BF8-4409-9645-D0E45C67C59C}"/>
            </a:ext>
          </a:extLst>
        </xdr:cNvPr>
        <xdr:cNvSpPr/>
      </xdr:nvSpPr>
      <xdr:spPr>
        <a:xfrm rot="1204880">
          <a:off x="3735615" y="18159185"/>
          <a:ext cx="196850" cy="208643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3</xdr:col>
      <xdr:colOff>761999</xdr:colOff>
      <xdr:row>178</xdr:row>
      <xdr:rowOff>40822</xdr:rowOff>
    </xdr:from>
    <xdr:to>
      <xdr:col>5</xdr:col>
      <xdr:colOff>748392</xdr:colOff>
      <xdr:row>182</xdr:row>
      <xdr:rowOff>68036</xdr:rowOff>
    </xdr:to>
    <xdr:sp macro="" textlink="">
      <xdr:nvSpPr>
        <xdr:cNvPr id="163" name="矩形: 圓角 162">
          <a:extLst>
            <a:ext uri="{FF2B5EF4-FFF2-40B4-BE49-F238E27FC236}">
              <a16:creationId xmlns:a16="http://schemas.microsoft.com/office/drawing/2014/main" id="{645D406F-C196-4FB1-BA99-5B4305CF81DC}"/>
            </a:ext>
          </a:extLst>
        </xdr:cNvPr>
        <xdr:cNvSpPr/>
      </xdr:nvSpPr>
      <xdr:spPr>
        <a:xfrm>
          <a:off x="3401785" y="15947572"/>
          <a:ext cx="2574925" cy="935718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2800" b="1">
              <a:solidFill>
                <a:sysClr val="windowText" lastClr="00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其他</a:t>
          </a:r>
        </a:p>
      </xdr:txBody>
    </xdr:sp>
    <xdr:clientData/>
  </xdr:twoCellAnchor>
  <xdr:twoCellAnchor>
    <xdr:from>
      <xdr:col>3</xdr:col>
      <xdr:colOff>13607</xdr:colOff>
      <xdr:row>180</xdr:row>
      <xdr:rowOff>13607</xdr:rowOff>
    </xdr:from>
    <xdr:to>
      <xdr:col>3</xdr:col>
      <xdr:colOff>789215</xdr:colOff>
      <xdr:row>180</xdr:row>
      <xdr:rowOff>13607</xdr:rowOff>
    </xdr:to>
    <xdr:cxnSp macro="">
      <xdr:nvCxnSpPr>
        <xdr:cNvPr id="164" name="直線單箭頭接點 163">
          <a:extLst>
            <a:ext uri="{FF2B5EF4-FFF2-40B4-BE49-F238E27FC236}">
              <a16:creationId xmlns:a16="http://schemas.microsoft.com/office/drawing/2014/main" id="{73F34ABF-EB02-4401-81F5-E5E75DC2D68D}"/>
            </a:ext>
          </a:extLst>
        </xdr:cNvPr>
        <xdr:cNvCxnSpPr/>
      </xdr:nvCxnSpPr>
      <xdr:spPr>
        <a:xfrm>
          <a:off x="2650218" y="16420646"/>
          <a:ext cx="781958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778327</xdr:colOff>
      <xdr:row>180</xdr:row>
      <xdr:rowOff>13606</xdr:rowOff>
    </xdr:from>
    <xdr:to>
      <xdr:col>6</xdr:col>
      <xdr:colOff>0</xdr:colOff>
      <xdr:row>180</xdr:row>
      <xdr:rowOff>16327</xdr:rowOff>
    </xdr:to>
    <xdr:cxnSp macro="">
      <xdr:nvCxnSpPr>
        <xdr:cNvPr id="165" name="直線單箭頭接點 164">
          <a:extLst>
            <a:ext uri="{FF2B5EF4-FFF2-40B4-BE49-F238E27FC236}">
              <a16:creationId xmlns:a16="http://schemas.microsoft.com/office/drawing/2014/main" id="{3C480F69-09B1-4C14-8A4B-80F841DECFC8}"/>
            </a:ext>
          </a:extLst>
        </xdr:cNvPr>
        <xdr:cNvCxnSpPr/>
      </xdr:nvCxnSpPr>
      <xdr:spPr>
        <a:xfrm flipV="1">
          <a:off x="6003470" y="16420645"/>
          <a:ext cx="514351" cy="589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734826</xdr:colOff>
      <xdr:row>176</xdr:row>
      <xdr:rowOff>0</xdr:rowOff>
    </xdr:from>
    <xdr:to>
      <xdr:col>4</xdr:col>
      <xdr:colOff>741589</xdr:colOff>
      <xdr:row>178</xdr:row>
      <xdr:rowOff>10432</xdr:rowOff>
    </xdr:to>
    <xdr:cxnSp macro="">
      <xdr:nvCxnSpPr>
        <xdr:cNvPr id="166" name="直線單箭頭接點 165">
          <a:extLst>
            <a:ext uri="{FF2B5EF4-FFF2-40B4-BE49-F238E27FC236}">
              <a16:creationId xmlns:a16="http://schemas.microsoft.com/office/drawing/2014/main" id="{19DDFFA2-EAB6-4DF9-B05C-CF8DDCD7FE2B}"/>
            </a:ext>
          </a:extLst>
        </xdr:cNvPr>
        <xdr:cNvCxnSpPr/>
      </xdr:nvCxnSpPr>
      <xdr:spPr>
        <a:xfrm flipH="1" flipV="1">
          <a:off x="4664115" y="15498536"/>
          <a:ext cx="9938" cy="41547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788307</xdr:colOff>
      <xdr:row>182</xdr:row>
      <xdr:rowOff>97971</xdr:rowOff>
    </xdr:from>
    <xdr:to>
      <xdr:col>4</xdr:col>
      <xdr:colOff>788307</xdr:colOff>
      <xdr:row>184</xdr:row>
      <xdr:rowOff>0</xdr:rowOff>
    </xdr:to>
    <xdr:cxnSp macro="">
      <xdr:nvCxnSpPr>
        <xdr:cNvPr id="167" name="直線單箭頭接點 166">
          <a:extLst>
            <a:ext uri="{FF2B5EF4-FFF2-40B4-BE49-F238E27FC236}">
              <a16:creationId xmlns:a16="http://schemas.microsoft.com/office/drawing/2014/main" id="{543F3EF3-472C-4B89-B90A-14B94B52312F}"/>
            </a:ext>
          </a:extLst>
        </xdr:cNvPr>
        <xdr:cNvCxnSpPr/>
      </xdr:nvCxnSpPr>
      <xdr:spPr>
        <a:xfrm>
          <a:off x="4723946" y="16916400"/>
          <a:ext cx="0" cy="310243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909637</xdr:colOff>
      <xdr:row>180</xdr:row>
      <xdr:rowOff>33336</xdr:rowOff>
    </xdr:from>
    <xdr:to>
      <xdr:col>6</xdr:col>
      <xdr:colOff>4</xdr:colOff>
      <xdr:row>185</xdr:row>
      <xdr:rowOff>272145</xdr:rowOff>
    </xdr:to>
    <xdr:cxnSp macro="">
      <xdr:nvCxnSpPr>
        <xdr:cNvPr id="168" name="接點: 肘形 167">
          <a:extLst>
            <a:ext uri="{FF2B5EF4-FFF2-40B4-BE49-F238E27FC236}">
              <a16:creationId xmlns:a16="http://schemas.microsoft.com/office/drawing/2014/main" id="{6B9972E4-4F91-4E5A-A6D5-B1DDE274C4C6}"/>
            </a:ext>
          </a:extLst>
        </xdr:cNvPr>
        <xdr:cNvCxnSpPr/>
      </xdr:nvCxnSpPr>
      <xdr:spPr>
        <a:xfrm rot="16200000" flipH="1">
          <a:off x="5566682" y="17005298"/>
          <a:ext cx="1516066" cy="386220"/>
        </a:xfrm>
        <a:prstGeom prst="bentConnector3">
          <a:avLst>
            <a:gd name="adj1" fmla="val 99792"/>
          </a:avLst>
        </a:prstGeom>
        <a:ln w="38100">
          <a:solidFill>
            <a:srgbClr val="00B050"/>
          </a:solidFill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748393</xdr:colOff>
      <xdr:row>179</xdr:row>
      <xdr:rowOff>81642</xdr:rowOff>
    </xdr:from>
    <xdr:to>
      <xdr:col>5</xdr:col>
      <xdr:colOff>1047750</xdr:colOff>
      <xdr:row>179</xdr:row>
      <xdr:rowOff>81642</xdr:rowOff>
    </xdr:to>
    <xdr:cxnSp macro="">
      <xdr:nvCxnSpPr>
        <xdr:cNvPr id="169" name="直線接點 168">
          <a:extLst>
            <a:ext uri="{FF2B5EF4-FFF2-40B4-BE49-F238E27FC236}">
              <a16:creationId xmlns:a16="http://schemas.microsoft.com/office/drawing/2014/main" id="{3CCF4C50-4EC5-4B3C-8760-872EA2148296}"/>
            </a:ext>
          </a:extLst>
        </xdr:cNvPr>
        <xdr:cNvCxnSpPr/>
      </xdr:nvCxnSpPr>
      <xdr:spPr>
        <a:xfrm>
          <a:off x="5976711" y="16195674"/>
          <a:ext cx="296182" cy="0"/>
        </a:xfrm>
        <a:prstGeom prst="line">
          <a:avLst/>
        </a:prstGeom>
        <a:ln w="38100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1055688</xdr:colOff>
      <xdr:row>176</xdr:row>
      <xdr:rowOff>163285</xdr:rowOff>
    </xdr:from>
    <xdr:to>
      <xdr:col>5</xdr:col>
      <xdr:colOff>1055688</xdr:colOff>
      <xdr:row>179</xdr:row>
      <xdr:rowOff>49667</xdr:rowOff>
    </xdr:to>
    <xdr:cxnSp macro="">
      <xdr:nvCxnSpPr>
        <xdr:cNvPr id="170" name="直線接點 169">
          <a:extLst>
            <a:ext uri="{FF2B5EF4-FFF2-40B4-BE49-F238E27FC236}">
              <a16:creationId xmlns:a16="http://schemas.microsoft.com/office/drawing/2014/main" id="{7F01CE36-864D-4406-8609-76AAA4712440}"/>
            </a:ext>
          </a:extLst>
        </xdr:cNvPr>
        <xdr:cNvCxnSpPr/>
      </xdr:nvCxnSpPr>
      <xdr:spPr>
        <a:xfrm>
          <a:off x="6284006" y="15658646"/>
          <a:ext cx="0" cy="498703"/>
        </a:xfrm>
        <a:prstGeom prst="line">
          <a:avLst/>
        </a:prstGeom>
        <a:ln w="38100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258536</xdr:colOff>
      <xdr:row>176</xdr:row>
      <xdr:rowOff>149678</xdr:rowOff>
    </xdr:from>
    <xdr:to>
      <xdr:col>5</xdr:col>
      <xdr:colOff>1074964</xdr:colOff>
      <xdr:row>178</xdr:row>
      <xdr:rowOff>40822</xdr:rowOff>
    </xdr:to>
    <xdr:cxnSp macro="">
      <xdr:nvCxnSpPr>
        <xdr:cNvPr id="171" name="接點: 肘形 170">
          <a:extLst>
            <a:ext uri="{FF2B5EF4-FFF2-40B4-BE49-F238E27FC236}">
              <a16:creationId xmlns:a16="http://schemas.microsoft.com/office/drawing/2014/main" id="{FC627190-0605-48F2-9CB0-3E42C3860212}"/>
            </a:ext>
          </a:extLst>
        </xdr:cNvPr>
        <xdr:cNvCxnSpPr/>
      </xdr:nvCxnSpPr>
      <xdr:spPr>
        <a:xfrm rot="10800000" flipV="1">
          <a:off x="5480504" y="15648214"/>
          <a:ext cx="822778" cy="299358"/>
        </a:xfrm>
        <a:prstGeom prst="bentConnector3">
          <a:avLst>
            <a:gd name="adj1" fmla="val 99614"/>
          </a:avLst>
        </a:prstGeom>
        <a:ln w="38100">
          <a:solidFill>
            <a:srgbClr val="00B05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1092654</xdr:colOff>
      <xdr:row>186</xdr:row>
      <xdr:rowOff>296181</xdr:rowOff>
    </xdr:from>
    <xdr:to>
      <xdr:col>4</xdr:col>
      <xdr:colOff>1</xdr:colOff>
      <xdr:row>187</xdr:row>
      <xdr:rowOff>281667</xdr:rowOff>
    </xdr:to>
    <xdr:sp macro="" textlink="">
      <xdr:nvSpPr>
        <xdr:cNvPr id="172" name="箭號: 向下 171">
          <a:extLst>
            <a:ext uri="{FF2B5EF4-FFF2-40B4-BE49-F238E27FC236}">
              <a16:creationId xmlns:a16="http://schemas.microsoft.com/office/drawing/2014/main" id="{E233D55A-5F7A-49BA-B98F-630458728394}"/>
            </a:ext>
          </a:extLst>
        </xdr:cNvPr>
        <xdr:cNvSpPr/>
      </xdr:nvSpPr>
      <xdr:spPr>
        <a:xfrm rot="1204880">
          <a:off x="3735615" y="18159185"/>
          <a:ext cx="196850" cy="208643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3</xdr:col>
      <xdr:colOff>761999</xdr:colOff>
      <xdr:row>203</xdr:row>
      <xdr:rowOff>40822</xdr:rowOff>
    </xdr:from>
    <xdr:to>
      <xdr:col>5</xdr:col>
      <xdr:colOff>748392</xdr:colOff>
      <xdr:row>207</xdr:row>
      <xdr:rowOff>68036</xdr:rowOff>
    </xdr:to>
    <xdr:sp macro="" textlink="">
      <xdr:nvSpPr>
        <xdr:cNvPr id="174" name="矩形: 圓角 173">
          <a:extLst>
            <a:ext uri="{FF2B5EF4-FFF2-40B4-BE49-F238E27FC236}">
              <a16:creationId xmlns:a16="http://schemas.microsoft.com/office/drawing/2014/main" id="{4F24E4AB-E80B-4FFE-A04D-E52E91351F12}"/>
            </a:ext>
          </a:extLst>
        </xdr:cNvPr>
        <xdr:cNvSpPr/>
      </xdr:nvSpPr>
      <xdr:spPr>
        <a:xfrm>
          <a:off x="3401785" y="15947572"/>
          <a:ext cx="2574925" cy="935718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2800" b="1">
              <a:solidFill>
                <a:sysClr val="windowText" lastClr="00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污水處理系統</a:t>
          </a:r>
        </a:p>
      </xdr:txBody>
    </xdr:sp>
    <xdr:clientData/>
  </xdr:twoCellAnchor>
  <xdr:twoCellAnchor>
    <xdr:from>
      <xdr:col>3</xdr:col>
      <xdr:colOff>13607</xdr:colOff>
      <xdr:row>205</xdr:row>
      <xdr:rowOff>13607</xdr:rowOff>
    </xdr:from>
    <xdr:to>
      <xdr:col>3</xdr:col>
      <xdr:colOff>789215</xdr:colOff>
      <xdr:row>205</xdr:row>
      <xdr:rowOff>13607</xdr:rowOff>
    </xdr:to>
    <xdr:cxnSp macro="">
      <xdr:nvCxnSpPr>
        <xdr:cNvPr id="175" name="直線單箭頭接點 174">
          <a:extLst>
            <a:ext uri="{FF2B5EF4-FFF2-40B4-BE49-F238E27FC236}">
              <a16:creationId xmlns:a16="http://schemas.microsoft.com/office/drawing/2014/main" id="{3BFCC23C-DAE1-4EBF-A1BA-AFB766846102}"/>
            </a:ext>
          </a:extLst>
        </xdr:cNvPr>
        <xdr:cNvCxnSpPr/>
      </xdr:nvCxnSpPr>
      <xdr:spPr>
        <a:xfrm>
          <a:off x="2650218" y="16420646"/>
          <a:ext cx="781958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778327</xdr:colOff>
      <xdr:row>205</xdr:row>
      <xdr:rowOff>13606</xdr:rowOff>
    </xdr:from>
    <xdr:to>
      <xdr:col>6</xdr:col>
      <xdr:colOff>0</xdr:colOff>
      <xdr:row>205</xdr:row>
      <xdr:rowOff>16327</xdr:rowOff>
    </xdr:to>
    <xdr:cxnSp macro="">
      <xdr:nvCxnSpPr>
        <xdr:cNvPr id="176" name="直線單箭頭接點 175">
          <a:extLst>
            <a:ext uri="{FF2B5EF4-FFF2-40B4-BE49-F238E27FC236}">
              <a16:creationId xmlns:a16="http://schemas.microsoft.com/office/drawing/2014/main" id="{14B69FE8-D3CF-4A35-BC84-22DB2981B024}"/>
            </a:ext>
          </a:extLst>
        </xdr:cNvPr>
        <xdr:cNvCxnSpPr/>
      </xdr:nvCxnSpPr>
      <xdr:spPr>
        <a:xfrm flipV="1">
          <a:off x="6003470" y="16420645"/>
          <a:ext cx="514351" cy="589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734826</xdr:colOff>
      <xdr:row>201</xdr:row>
      <xdr:rowOff>0</xdr:rowOff>
    </xdr:from>
    <xdr:to>
      <xdr:col>4</xdr:col>
      <xdr:colOff>741589</xdr:colOff>
      <xdr:row>203</xdr:row>
      <xdr:rowOff>10432</xdr:rowOff>
    </xdr:to>
    <xdr:cxnSp macro="">
      <xdr:nvCxnSpPr>
        <xdr:cNvPr id="177" name="直線單箭頭接點 176">
          <a:extLst>
            <a:ext uri="{FF2B5EF4-FFF2-40B4-BE49-F238E27FC236}">
              <a16:creationId xmlns:a16="http://schemas.microsoft.com/office/drawing/2014/main" id="{BEEE4C53-720B-44DD-B662-DAD30774015C}"/>
            </a:ext>
          </a:extLst>
        </xdr:cNvPr>
        <xdr:cNvCxnSpPr/>
      </xdr:nvCxnSpPr>
      <xdr:spPr>
        <a:xfrm flipH="1" flipV="1">
          <a:off x="4664115" y="15498536"/>
          <a:ext cx="9938" cy="41547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788307</xdr:colOff>
      <xdr:row>207</xdr:row>
      <xdr:rowOff>97971</xdr:rowOff>
    </xdr:from>
    <xdr:to>
      <xdr:col>4</xdr:col>
      <xdr:colOff>788307</xdr:colOff>
      <xdr:row>209</xdr:row>
      <xdr:rowOff>0</xdr:rowOff>
    </xdr:to>
    <xdr:cxnSp macro="">
      <xdr:nvCxnSpPr>
        <xdr:cNvPr id="178" name="直線單箭頭接點 177">
          <a:extLst>
            <a:ext uri="{FF2B5EF4-FFF2-40B4-BE49-F238E27FC236}">
              <a16:creationId xmlns:a16="http://schemas.microsoft.com/office/drawing/2014/main" id="{4810B7C7-DE6C-44B8-8479-7AE7F5CDC3C4}"/>
            </a:ext>
          </a:extLst>
        </xdr:cNvPr>
        <xdr:cNvCxnSpPr/>
      </xdr:nvCxnSpPr>
      <xdr:spPr>
        <a:xfrm>
          <a:off x="4723946" y="16916400"/>
          <a:ext cx="0" cy="310243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909637</xdr:colOff>
      <xdr:row>205</xdr:row>
      <xdr:rowOff>33336</xdr:rowOff>
    </xdr:from>
    <xdr:to>
      <xdr:col>6</xdr:col>
      <xdr:colOff>4</xdr:colOff>
      <xdr:row>210</xdr:row>
      <xdr:rowOff>272145</xdr:rowOff>
    </xdr:to>
    <xdr:cxnSp macro="">
      <xdr:nvCxnSpPr>
        <xdr:cNvPr id="179" name="接點: 肘形 178">
          <a:extLst>
            <a:ext uri="{FF2B5EF4-FFF2-40B4-BE49-F238E27FC236}">
              <a16:creationId xmlns:a16="http://schemas.microsoft.com/office/drawing/2014/main" id="{A7DF75E8-C6CD-4156-AF28-6F23EFB05A4C}"/>
            </a:ext>
          </a:extLst>
        </xdr:cNvPr>
        <xdr:cNvCxnSpPr/>
      </xdr:nvCxnSpPr>
      <xdr:spPr>
        <a:xfrm rot="16200000" flipH="1">
          <a:off x="5566682" y="17005298"/>
          <a:ext cx="1516066" cy="386220"/>
        </a:xfrm>
        <a:prstGeom prst="bentConnector3">
          <a:avLst>
            <a:gd name="adj1" fmla="val 99792"/>
          </a:avLst>
        </a:prstGeom>
        <a:ln w="38100">
          <a:solidFill>
            <a:srgbClr val="00B050"/>
          </a:solidFill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748393</xdr:colOff>
      <xdr:row>204</xdr:row>
      <xdr:rowOff>81642</xdr:rowOff>
    </xdr:from>
    <xdr:to>
      <xdr:col>5</xdr:col>
      <xdr:colOff>1047750</xdr:colOff>
      <xdr:row>204</xdr:row>
      <xdr:rowOff>81642</xdr:rowOff>
    </xdr:to>
    <xdr:cxnSp macro="">
      <xdr:nvCxnSpPr>
        <xdr:cNvPr id="180" name="直線接點 179">
          <a:extLst>
            <a:ext uri="{FF2B5EF4-FFF2-40B4-BE49-F238E27FC236}">
              <a16:creationId xmlns:a16="http://schemas.microsoft.com/office/drawing/2014/main" id="{0E9BD150-ED75-4BEB-8F5F-0F79BCBD25E7}"/>
            </a:ext>
          </a:extLst>
        </xdr:cNvPr>
        <xdr:cNvCxnSpPr/>
      </xdr:nvCxnSpPr>
      <xdr:spPr>
        <a:xfrm>
          <a:off x="5976711" y="16195674"/>
          <a:ext cx="296182" cy="0"/>
        </a:xfrm>
        <a:prstGeom prst="line">
          <a:avLst/>
        </a:prstGeom>
        <a:ln w="38100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1055688</xdr:colOff>
      <xdr:row>201</xdr:row>
      <xdr:rowOff>163285</xdr:rowOff>
    </xdr:from>
    <xdr:to>
      <xdr:col>5</xdr:col>
      <xdr:colOff>1055688</xdr:colOff>
      <xdr:row>204</xdr:row>
      <xdr:rowOff>49667</xdr:rowOff>
    </xdr:to>
    <xdr:cxnSp macro="">
      <xdr:nvCxnSpPr>
        <xdr:cNvPr id="181" name="直線接點 180">
          <a:extLst>
            <a:ext uri="{FF2B5EF4-FFF2-40B4-BE49-F238E27FC236}">
              <a16:creationId xmlns:a16="http://schemas.microsoft.com/office/drawing/2014/main" id="{2992330C-D026-489D-8DEB-65D6DE3CE794}"/>
            </a:ext>
          </a:extLst>
        </xdr:cNvPr>
        <xdr:cNvCxnSpPr/>
      </xdr:nvCxnSpPr>
      <xdr:spPr>
        <a:xfrm>
          <a:off x="6284006" y="15658646"/>
          <a:ext cx="0" cy="498703"/>
        </a:xfrm>
        <a:prstGeom prst="line">
          <a:avLst/>
        </a:prstGeom>
        <a:ln w="38100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258536</xdr:colOff>
      <xdr:row>201</xdr:row>
      <xdr:rowOff>149678</xdr:rowOff>
    </xdr:from>
    <xdr:to>
      <xdr:col>5</xdr:col>
      <xdr:colOff>1074964</xdr:colOff>
      <xdr:row>203</xdr:row>
      <xdr:rowOff>40822</xdr:rowOff>
    </xdr:to>
    <xdr:cxnSp macro="">
      <xdr:nvCxnSpPr>
        <xdr:cNvPr id="182" name="接點: 肘形 181">
          <a:extLst>
            <a:ext uri="{FF2B5EF4-FFF2-40B4-BE49-F238E27FC236}">
              <a16:creationId xmlns:a16="http://schemas.microsoft.com/office/drawing/2014/main" id="{1BE54FB8-0E0A-41BC-A85C-43EDC808D2A5}"/>
            </a:ext>
          </a:extLst>
        </xdr:cNvPr>
        <xdr:cNvCxnSpPr/>
      </xdr:nvCxnSpPr>
      <xdr:spPr>
        <a:xfrm rot="10800000" flipV="1">
          <a:off x="5480504" y="15648214"/>
          <a:ext cx="822778" cy="299358"/>
        </a:xfrm>
        <a:prstGeom prst="bentConnector3">
          <a:avLst>
            <a:gd name="adj1" fmla="val 99614"/>
          </a:avLst>
        </a:prstGeom>
        <a:ln w="38100">
          <a:solidFill>
            <a:srgbClr val="00B05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1092654</xdr:colOff>
      <xdr:row>211</xdr:row>
      <xdr:rowOff>296181</xdr:rowOff>
    </xdr:from>
    <xdr:to>
      <xdr:col>4</xdr:col>
      <xdr:colOff>1</xdr:colOff>
      <xdr:row>212</xdr:row>
      <xdr:rowOff>281667</xdr:rowOff>
    </xdr:to>
    <xdr:sp macro="" textlink="">
      <xdr:nvSpPr>
        <xdr:cNvPr id="183" name="箭號: 向下 182">
          <a:extLst>
            <a:ext uri="{FF2B5EF4-FFF2-40B4-BE49-F238E27FC236}">
              <a16:creationId xmlns:a16="http://schemas.microsoft.com/office/drawing/2014/main" id="{B552F824-7A3A-46B2-AE2E-78833C23777F}"/>
            </a:ext>
          </a:extLst>
        </xdr:cNvPr>
        <xdr:cNvSpPr/>
      </xdr:nvSpPr>
      <xdr:spPr>
        <a:xfrm rot="1204880">
          <a:off x="3735615" y="18159185"/>
          <a:ext cx="196850" cy="208643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7</xdr:col>
      <xdr:colOff>26349</xdr:colOff>
      <xdr:row>36</xdr:row>
      <xdr:rowOff>258906</xdr:rowOff>
    </xdr:from>
    <xdr:to>
      <xdr:col>7</xdr:col>
      <xdr:colOff>350612</xdr:colOff>
      <xdr:row>37</xdr:row>
      <xdr:rowOff>247567</xdr:rowOff>
    </xdr:to>
    <xdr:sp macro="" textlink="">
      <xdr:nvSpPr>
        <xdr:cNvPr id="190" name="箭號: 向下 189">
          <a:extLst>
            <a:ext uri="{FF2B5EF4-FFF2-40B4-BE49-F238E27FC236}">
              <a16:creationId xmlns:a16="http://schemas.microsoft.com/office/drawing/2014/main" id="{FCE9ED52-3FFA-4FFE-8CF4-60AC38B116DE}"/>
            </a:ext>
          </a:extLst>
        </xdr:cNvPr>
        <xdr:cNvSpPr/>
      </xdr:nvSpPr>
      <xdr:spPr>
        <a:xfrm rot="19297461">
          <a:off x="9360849" y="11584997"/>
          <a:ext cx="324263" cy="300388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7</xdr:col>
      <xdr:colOff>0</xdr:colOff>
      <xdr:row>62</xdr:row>
      <xdr:rowOff>0</xdr:rowOff>
    </xdr:from>
    <xdr:to>
      <xdr:col>7</xdr:col>
      <xdr:colOff>324263</xdr:colOff>
      <xdr:row>62</xdr:row>
      <xdr:rowOff>303563</xdr:rowOff>
    </xdr:to>
    <xdr:sp macro="" textlink="">
      <xdr:nvSpPr>
        <xdr:cNvPr id="191" name="箭號: 向下 190">
          <a:extLst>
            <a:ext uri="{FF2B5EF4-FFF2-40B4-BE49-F238E27FC236}">
              <a16:creationId xmlns:a16="http://schemas.microsoft.com/office/drawing/2014/main" id="{7DDA29E1-582A-483E-A5A1-F6CE3042E422}"/>
            </a:ext>
          </a:extLst>
        </xdr:cNvPr>
        <xdr:cNvSpPr/>
      </xdr:nvSpPr>
      <xdr:spPr>
        <a:xfrm rot="19297461">
          <a:off x="9334500" y="19327091"/>
          <a:ext cx="324263" cy="303563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7</xdr:col>
      <xdr:colOff>0</xdr:colOff>
      <xdr:row>87</xdr:row>
      <xdr:rowOff>0</xdr:rowOff>
    </xdr:from>
    <xdr:to>
      <xdr:col>7</xdr:col>
      <xdr:colOff>324263</xdr:colOff>
      <xdr:row>87</xdr:row>
      <xdr:rowOff>303563</xdr:rowOff>
    </xdr:to>
    <xdr:sp macro="" textlink="">
      <xdr:nvSpPr>
        <xdr:cNvPr id="192" name="箭號: 向下 191">
          <a:extLst>
            <a:ext uri="{FF2B5EF4-FFF2-40B4-BE49-F238E27FC236}">
              <a16:creationId xmlns:a16="http://schemas.microsoft.com/office/drawing/2014/main" id="{7CC1BD0F-42E7-4329-9087-04B1DE6603F3}"/>
            </a:ext>
          </a:extLst>
        </xdr:cNvPr>
        <xdr:cNvSpPr/>
      </xdr:nvSpPr>
      <xdr:spPr>
        <a:xfrm rot="19297461">
          <a:off x="9334500" y="27120273"/>
          <a:ext cx="324263" cy="303563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7</xdr:col>
      <xdr:colOff>0</xdr:colOff>
      <xdr:row>112</xdr:row>
      <xdr:rowOff>0</xdr:rowOff>
    </xdr:from>
    <xdr:to>
      <xdr:col>7</xdr:col>
      <xdr:colOff>324263</xdr:colOff>
      <xdr:row>112</xdr:row>
      <xdr:rowOff>303563</xdr:rowOff>
    </xdr:to>
    <xdr:sp macro="" textlink="">
      <xdr:nvSpPr>
        <xdr:cNvPr id="193" name="箭號: 向下 192">
          <a:extLst>
            <a:ext uri="{FF2B5EF4-FFF2-40B4-BE49-F238E27FC236}">
              <a16:creationId xmlns:a16="http://schemas.microsoft.com/office/drawing/2014/main" id="{FA01D2B6-053C-4E86-9F20-F6AED8D2530E}"/>
            </a:ext>
          </a:extLst>
        </xdr:cNvPr>
        <xdr:cNvSpPr/>
      </xdr:nvSpPr>
      <xdr:spPr>
        <a:xfrm rot="19297461">
          <a:off x="9334500" y="34913455"/>
          <a:ext cx="324263" cy="303563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7</xdr:col>
      <xdr:colOff>0</xdr:colOff>
      <xdr:row>137</xdr:row>
      <xdr:rowOff>0</xdr:rowOff>
    </xdr:from>
    <xdr:to>
      <xdr:col>7</xdr:col>
      <xdr:colOff>324263</xdr:colOff>
      <xdr:row>137</xdr:row>
      <xdr:rowOff>303563</xdr:rowOff>
    </xdr:to>
    <xdr:sp macro="" textlink="">
      <xdr:nvSpPr>
        <xdr:cNvPr id="194" name="箭號: 向下 193">
          <a:extLst>
            <a:ext uri="{FF2B5EF4-FFF2-40B4-BE49-F238E27FC236}">
              <a16:creationId xmlns:a16="http://schemas.microsoft.com/office/drawing/2014/main" id="{79139008-D537-4037-B928-C129FFDED949}"/>
            </a:ext>
          </a:extLst>
        </xdr:cNvPr>
        <xdr:cNvSpPr/>
      </xdr:nvSpPr>
      <xdr:spPr>
        <a:xfrm rot="19297461">
          <a:off x="9334500" y="42706636"/>
          <a:ext cx="324263" cy="303563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7</xdr:col>
      <xdr:colOff>0</xdr:colOff>
      <xdr:row>162</xdr:row>
      <xdr:rowOff>0</xdr:rowOff>
    </xdr:from>
    <xdr:to>
      <xdr:col>7</xdr:col>
      <xdr:colOff>324263</xdr:colOff>
      <xdr:row>162</xdr:row>
      <xdr:rowOff>303563</xdr:rowOff>
    </xdr:to>
    <xdr:sp macro="" textlink="">
      <xdr:nvSpPr>
        <xdr:cNvPr id="195" name="箭號: 向下 194">
          <a:extLst>
            <a:ext uri="{FF2B5EF4-FFF2-40B4-BE49-F238E27FC236}">
              <a16:creationId xmlns:a16="http://schemas.microsoft.com/office/drawing/2014/main" id="{5A30D9AF-5BD4-4368-B04C-757A5BD6ED87}"/>
            </a:ext>
          </a:extLst>
        </xdr:cNvPr>
        <xdr:cNvSpPr/>
      </xdr:nvSpPr>
      <xdr:spPr>
        <a:xfrm rot="19297461">
          <a:off x="9334500" y="50499818"/>
          <a:ext cx="324263" cy="303563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7</xdr:col>
      <xdr:colOff>0</xdr:colOff>
      <xdr:row>187</xdr:row>
      <xdr:rowOff>0</xdr:rowOff>
    </xdr:from>
    <xdr:to>
      <xdr:col>7</xdr:col>
      <xdr:colOff>324263</xdr:colOff>
      <xdr:row>187</xdr:row>
      <xdr:rowOff>303563</xdr:rowOff>
    </xdr:to>
    <xdr:sp macro="" textlink="">
      <xdr:nvSpPr>
        <xdr:cNvPr id="196" name="箭號: 向下 195">
          <a:extLst>
            <a:ext uri="{FF2B5EF4-FFF2-40B4-BE49-F238E27FC236}">
              <a16:creationId xmlns:a16="http://schemas.microsoft.com/office/drawing/2014/main" id="{BC5368C4-9B67-42AA-A67C-B8B70D395D23}"/>
            </a:ext>
          </a:extLst>
        </xdr:cNvPr>
        <xdr:cNvSpPr/>
      </xdr:nvSpPr>
      <xdr:spPr>
        <a:xfrm rot="19297461">
          <a:off x="9334500" y="58293000"/>
          <a:ext cx="324263" cy="303563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7</xdr:col>
      <xdr:colOff>0</xdr:colOff>
      <xdr:row>212</xdr:row>
      <xdr:rowOff>0</xdr:rowOff>
    </xdr:from>
    <xdr:to>
      <xdr:col>7</xdr:col>
      <xdr:colOff>324263</xdr:colOff>
      <xdr:row>212</xdr:row>
      <xdr:rowOff>303563</xdr:rowOff>
    </xdr:to>
    <xdr:sp macro="" textlink="">
      <xdr:nvSpPr>
        <xdr:cNvPr id="198" name="箭號: 向下 197">
          <a:extLst>
            <a:ext uri="{FF2B5EF4-FFF2-40B4-BE49-F238E27FC236}">
              <a16:creationId xmlns:a16="http://schemas.microsoft.com/office/drawing/2014/main" id="{DDD0F95D-23B8-41C1-A94A-0C2DA208D1DE}"/>
            </a:ext>
          </a:extLst>
        </xdr:cNvPr>
        <xdr:cNvSpPr/>
      </xdr:nvSpPr>
      <xdr:spPr>
        <a:xfrm rot="19297461">
          <a:off x="9334500" y="66086182"/>
          <a:ext cx="324263" cy="303563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3</xdr:col>
      <xdr:colOff>969818</xdr:colOff>
      <xdr:row>76</xdr:row>
      <xdr:rowOff>34636</xdr:rowOff>
    </xdr:from>
    <xdr:to>
      <xdr:col>3</xdr:col>
      <xdr:colOff>969818</xdr:colOff>
      <xdr:row>78</xdr:row>
      <xdr:rowOff>0</xdr:rowOff>
    </xdr:to>
    <xdr:cxnSp macro="">
      <xdr:nvCxnSpPr>
        <xdr:cNvPr id="12" name="直線單箭頭接點 11">
          <a:extLst>
            <a:ext uri="{FF2B5EF4-FFF2-40B4-BE49-F238E27FC236}">
              <a16:creationId xmlns:a16="http://schemas.microsoft.com/office/drawing/2014/main" id="{0725FBBA-3613-4DCD-4377-B2FAD2398F42}"/>
            </a:ext>
          </a:extLst>
        </xdr:cNvPr>
        <xdr:cNvCxnSpPr/>
      </xdr:nvCxnSpPr>
      <xdr:spPr>
        <a:xfrm>
          <a:off x="5282045" y="24280091"/>
          <a:ext cx="0" cy="588818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72</xdr:row>
      <xdr:rowOff>0</xdr:rowOff>
    </xdr:from>
    <xdr:to>
      <xdr:col>3</xdr:col>
      <xdr:colOff>324263</xdr:colOff>
      <xdr:row>72</xdr:row>
      <xdr:rowOff>303563</xdr:rowOff>
    </xdr:to>
    <xdr:sp macro="" textlink="">
      <xdr:nvSpPr>
        <xdr:cNvPr id="98" name="箭號: 向下 97">
          <a:extLst>
            <a:ext uri="{FF2B5EF4-FFF2-40B4-BE49-F238E27FC236}">
              <a16:creationId xmlns:a16="http://schemas.microsoft.com/office/drawing/2014/main" id="{8E1B12B5-E7D9-4005-80C5-5257BCE6F728}"/>
            </a:ext>
          </a:extLst>
        </xdr:cNvPr>
        <xdr:cNvSpPr/>
      </xdr:nvSpPr>
      <xdr:spPr>
        <a:xfrm rot="19297461">
          <a:off x="4312227" y="22998545"/>
          <a:ext cx="324263" cy="303563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18</xdr:col>
      <xdr:colOff>761999</xdr:colOff>
      <xdr:row>28</xdr:row>
      <xdr:rowOff>40822</xdr:rowOff>
    </xdr:from>
    <xdr:to>
      <xdr:col>20</xdr:col>
      <xdr:colOff>751567</xdr:colOff>
      <xdr:row>32</xdr:row>
      <xdr:rowOff>64861</xdr:rowOff>
    </xdr:to>
    <xdr:sp macro="" textlink="">
      <xdr:nvSpPr>
        <xdr:cNvPr id="99" name="矩形: 圓角 98">
          <a:extLst>
            <a:ext uri="{FF2B5EF4-FFF2-40B4-BE49-F238E27FC236}">
              <a16:creationId xmlns:a16="http://schemas.microsoft.com/office/drawing/2014/main" id="{1F262B70-93F3-4B9B-A347-B28C584C31EB}"/>
            </a:ext>
          </a:extLst>
        </xdr:cNvPr>
        <xdr:cNvSpPr/>
      </xdr:nvSpPr>
      <xdr:spPr>
        <a:xfrm>
          <a:off x="22271181" y="9063595"/>
          <a:ext cx="2587295" cy="1270948"/>
        </a:xfrm>
        <a:prstGeom prst="round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2400" b="1">
              <a:solidFill>
                <a:sysClr val="windowText" lastClr="000000"/>
              </a:solidFill>
              <a:latin typeface="微軟正黑體" panose="020B0604030504040204" pitchFamily="34" charset="-120"/>
              <a:ea typeface="微軟正黑體" panose="020B0604030504040204" pitchFamily="34" charset="-120"/>
            </a:rPr>
            <a:t>回收水處理系統</a:t>
          </a:r>
        </a:p>
      </xdr:txBody>
    </xdr:sp>
    <xdr:clientData/>
  </xdr:twoCellAnchor>
  <xdr:twoCellAnchor>
    <xdr:from>
      <xdr:col>18</xdr:col>
      <xdr:colOff>13607</xdr:colOff>
      <xdr:row>30</xdr:row>
      <xdr:rowOff>13607</xdr:rowOff>
    </xdr:from>
    <xdr:to>
      <xdr:col>18</xdr:col>
      <xdr:colOff>789215</xdr:colOff>
      <xdr:row>30</xdr:row>
      <xdr:rowOff>13607</xdr:rowOff>
    </xdr:to>
    <xdr:cxnSp macro="">
      <xdr:nvCxnSpPr>
        <xdr:cNvPr id="100" name="直線單箭頭接點 99">
          <a:extLst>
            <a:ext uri="{FF2B5EF4-FFF2-40B4-BE49-F238E27FC236}">
              <a16:creationId xmlns:a16="http://schemas.microsoft.com/office/drawing/2014/main" id="{48EF85AB-DB9A-4C9B-BC1F-D385F634A153}"/>
            </a:ext>
          </a:extLst>
        </xdr:cNvPr>
        <xdr:cNvCxnSpPr/>
      </xdr:nvCxnSpPr>
      <xdr:spPr>
        <a:xfrm>
          <a:off x="4325834" y="9659834"/>
          <a:ext cx="775608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778327</xdr:colOff>
      <xdr:row>30</xdr:row>
      <xdr:rowOff>13606</xdr:rowOff>
    </xdr:from>
    <xdr:to>
      <xdr:col>21</xdr:col>
      <xdr:colOff>0</xdr:colOff>
      <xdr:row>30</xdr:row>
      <xdr:rowOff>16327</xdr:rowOff>
    </xdr:to>
    <xdr:cxnSp macro="">
      <xdr:nvCxnSpPr>
        <xdr:cNvPr id="101" name="直線單箭頭接點 100">
          <a:extLst>
            <a:ext uri="{FF2B5EF4-FFF2-40B4-BE49-F238E27FC236}">
              <a16:creationId xmlns:a16="http://schemas.microsoft.com/office/drawing/2014/main" id="{49193E9B-5FA7-44EA-96BA-B3CA25A37955}"/>
            </a:ext>
          </a:extLst>
        </xdr:cNvPr>
        <xdr:cNvCxnSpPr/>
      </xdr:nvCxnSpPr>
      <xdr:spPr>
        <a:xfrm flipV="1">
          <a:off x="8190509" y="9659833"/>
          <a:ext cx="624446" cy="2721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734826</xdr:colOff>
      <xdr:row>26</xdr:row>
      <xdr:rowOff>0</xdr:rowOff>
    </xdr:from>
    <xdr:to>
      <xdr:col>19</xdr:col>
      <xdr:colOff>741589</xdr:colOff>
      <xdr:row>28</xdr:row>
      <xdr:rowOff>10432</xdr:rowOff>
    </xdr:to>
    <xdr:cxnSp macro="">
      <xdr:nvCxnSpPr>
        <xdr:cNvPr id="102" name="直線單箭頭接點 101">
          <a:extLst>
            <a:ext uri="{FF2B5EF4-FFF2-40B4-BE49-F238E27FC236}">
              <a16:creationId xmlns:a16="http://schemas.microsoft.com/office/drawing/2014/main" id="{8A47F361-07AB-4CF5-9202-D555FD9BB7FE}"/>
            </a:ext>
          </a:extLst>
        </xdr:cNvPr>
        <xdr:cNvCxnSpPr/>
      </xdr:nvCxnSpPr>
      <xdr:spPr>
        <a:xfrm flipH="1" flipV="1">
          <a:off x="6588371" y="8399318"/>
          <a:ext cx="6763" cy="633887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909637</xdr:colOff>
      <xdr:row>30</xdr:row>
      <xdr:rowOff>33336</xdr:rowOff>
    </xdr:from>
    <xdr:to>
      <xdr:col>21</xdr:col>
      <xdr:colOff>4</xdr:colOff>
      <xdr:row>35</xdr:row>
      <xdr:rowOff>272145</xdr:rowOff>
    </xdr:to>
    <xdr:cxnSp macro="">
      <xdr:nvCxnSpPr>
        <xdr:cNvPr id="104" name="接點: 肘形 103">
          <a:extLst>
            <a:ext uri="{FF2B5EF4-FFF2-40B4-BE49-F238E27FC236}">
              <a16:creationId xmlns:a16="http://schemas.microsoft.com/office/drawing/2014/main" id="{D211168B-E7D3-4CA0-9649-EBCF60EA4CFB}"/>
            </a:ext>
          </a:extLst>
        </xdr:cNvPr>
        <xdr:cNvCxnSpPr/>
      </xdr:nvCxnSpPr>
      <xdr:spPr>
        <a:xfrm rot="16200000" flipH="1">
          <a:off x="7609052" y="10392330"/>
          <a:ext cx="1918673" cy="493140"/>
        </a:xfrm>
        <a:prstGeom prst="bentConnector3">
          <a:avLst>
            <a:gd name="adj1" fmla="val 99792"/>
          </a:avLst>
        </a:prstGeom>
        <a:ln w="38100">
          <a:solidFill>
            <a:srgbClr val="00B050"/>
          </a:solidFill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748393</xdr:colOff>
      <xdr:row>29</xdr:row>
      <xdr:rowOff>81642</xdr:rowOff>
    </xdr:from>
    <xdr:to>
      <xdr:col>20</xdr:col>
      <xdr:colOff>1047750</xdr:colOff>
      <xdr:row>29</xdr:row>
      <xdr:rowOff>81642</xdr:rowOff>
    </xdr:to>
    <xdr:cxnSp macro="">
      <xdr:nvCxnSpPr>
        <xdr:cNvPr id="105" name="直線接點 104">
          <a:extLst>
            <a:ext uri="{FF2B5EF4-FFF2-40B4-BE49-F238E27FC236}">
              <a16:creationId xmlns:a16="http://schemas.microsoft.com/office/drawing/2014/main" id="{702FC712-174E-43C3-8552-35984337A2A9}"/>
            </a:ext>
          </a:extLst>
        </xdr:cNvPr>
        <xdr:cNvCxnSpPr/>
      </xdr:nvCxnSpPr>
      <xdr:spPr>
        <a:xfrm>
          <a:off x="8160575" y="9416142"/>
          <a:ext cx="299357" cy="0"/>
        </a:xfrm>
        <a:prstGeom prst="line">
          <a:avLst/>
        </a:prstGeom>
        <a:ln w="38100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1055688</xdr:colOff>
      <xdr:row>26</xdr:row>
      <xdr:rowOff>163285</xdr:rowOff>
    </xdr:from>
    <xdr:to>
      <xdr:col>20</xdr:col>
      <xdr:colOff>1055688</xdr:colOff>
      <xdr:row>29</xdr:row>
      <xdr:rowOff>49667</xdr:rowOff>
    </xdr:to>
    <xdr:cxnSp macro="">
      <xdr:nvCxnSpPr>
        <xdr:cNvPr id="106" name="直線接點 105">
          <a:extLst>
            <a:ext uri="{FF2B5EF4-FFF2-40B4-BE49-F238E27FC236}">
              <a16:creationId xmlns:a16="http://schemas.microsoft.com/office/drawing/2014/main" id="{3E6317A9-CC82-4561-B1BE-B8E8FBCFB00D}"/>
            </a:ext>
          </a:extLst>
        </xdr:cNvPr>
        <xdr:cNvCxnSpPr/>
      </xdr:nvCxnSpPr>
      <xdr:spPr>
        <a:xfrm>
          <a:off x="8467870" y="8562603"/>
          <a:ext cx="0" cy="821564"/>
        </a:xfrm>
        <a:prstGeom prst="line">
          <a:avLst/>
        </a:prstGeom>
        <a:ln w="38100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258536</xdr:colOff>
      <xdr:row>26</xdr:row>
      <xdr:rowOff>149678</xdr:rowOff>
    </xdr:from>
    <xdr:to>
      <xdr:col>20</xdr:col>
      <xdr:colOff>1074964</xdr:colOff>
      <xdr:row>28</xdr:row>
      <xdr:rowOff>40822</xdr:rowOff>
    </xdr:to>
    <xdr:cxnSp macro="">
      <xdr:nvCxnSpPr>
        <xdr:cNvPr id="107" name="接點: 肘形 106">
          <a:extLst>
            <a:ext uri="{FF2B5EF4-FFF2-40B4-BE49-F238E27FC236}">
              <a16:creationId xmlns:a16="http://schemas.microsoft.com/office/drawing/2014/main" id="{31F51D9E-0CD5-4DF1-A9DB-EAAE0CD6A9D8}"/>
            </a:ext>
          </a:extLst>
        </xdr:cNvPr>
        <xdr:cNvCxnSpPr/>
      </xdr:nvCxnSpPr>
      <xdr:spPr>
        <a:xfrm rot="10800000" flipV="1">
          <a:off x="7670718" y="8548996"/>
          <a:ext cx="816428" cy="514599"/>
        </a:xfrm>
        <a:prstGeom prst="bentConnector3">
          <a:avLst>
            <a:gd name="adj1" fmla="val 99614"/>
          </a:avLst>
        </a:prstGeom>
        <a:ln w="38100">
          <a:solidFill>
            <a:srgbClr val="00B05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26349</xdr:colOff>
      <xdr:row>36</xdr:row>
      <xdr:rowOff>258906</xdr:rowOff>
    </xdr:from>
    <xdr:to>
      <xdr:col>22</xdr:col>
      <xdr:colOff>350612</xdr:colOff>
      <xdr:row>37</xdr:row>
      <xdr:rowOff>247567</xdr:rowOff>
    </xdr:to>
    <xdr:sp macro="" textlink="">
      <xdr:nvSpPr>
        <xdr:cNvPr id="129" name="箭號: 向下 128">
          <a:extLst>
            <a:ext uri="{FF2B5EF4-FFF2-40B4-BE49-F238E27FC236}">
              <a16:creationId xmlns:a16="http://schemas.microsoft.com/office/drawing/2014/main" id="{11E68960-78DD-4B4E-9A3E-ED595AC81AAB}"/>
            </a:ext>
          </a:extLst>
        </xdr:cNvPr>
        <xdr:cNvSpPr/>
      </xdr:nvSpPr>
      <xdr:spPr>
        <a:xfrm rot="19297461">
          <a:off x="10244076" y="11896724"/>
          <a:ext cx="324263" cy="300388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18</xdr:col>
      <xdr:colOff>796636</xdr:colOff>
      <xdr:row>32</xdr:row>
      <xdr:rowOff>190500</xdr:rowOff>
    </xdr:from>
    <xdr:to>
      <xdr:col>18</xdr:col>
      <xdr:colOff>1120899</xdr:colOff>
      <xdr:row>33</xdr:row>
      <xdr:rowOff>182337</xdr:rowOff>
    </xdr:to>
    <xdr:sp macro="" textlink="">
      <xdr:nvSpPr>
        <xdr:cNvPr id="140" name="箭號: 向下 139">
          <a:extLst>
            <a:ext uri="{FF2B5EF4-FFF2-40B4-BE49-F238E27FC236}">
              <a16:creationId xmlns:a16="http://schemas.microsoft.com/office/drawing/2014/main" id="{7EBF82FA-40AF-416A-A842-711CDCDB8E0A}"/>
            </a:ext>
          </a:extLst>
        </xdr:cNvPr>
        <xdr:cNvSpPr/>
      </xdr:nvSpPr>
      <xdr:spPr>
        <a:xfrm rot="1329227">
          <a:off x="22305818" y="10460182"/>
          <a:ext cx="324263" cy="303564"/>
        </a:xfrm>
        <a:prstGeom prst="down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50870</xdr:colOff>
      <xdr:row>84</xdr:row>
      <xdr:rowOff>1745</xdr:rowOff>
    </xdr:from>
    <xdr:to>
      <xdr:col>35</xdr:col>
      <xdr:colOff>116214</xdr:colOff>
      <xdr:row>89</xdr:row>
      <xdr:rowOff>12425</xdr:rowOff>
    </xdr:to>
    <xdr:grpSp>
      <xdr:nvGrpSpPr>
        <xdr:cNvPr id="35" name="群組 34">
          <a:extLst>
            <a:ext uri="{FF2B5EF4-FFF2-40B4-BE49-F238E27FC236}">
              <a16:creationId xmlns:a16="http://schemas.microsoft.com/office/drawing/2014/main" id="{279762A6-91F9-4695-9D64-2A9DC65888EA}"/>
            </a:ext>
          </a:extLst>
        </xdr:cNvPr>
        <xdr:cNvGrpSpPr/>
      </xdr:nvGrpSpPr>
      <xdr:grpSpPr>
        <a:xfrm>
          <a:off x="4765745" y="10002995"/>
          <a:ext cx="351094" cy="605993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34" name="直角三角形 33">
            <a:extLst>
              <a:ext uri="{FF2B5EF4-FFF2-40B4-BE49-F238E27FC236}">
                <a16:creationId xmlns:a16="http://schemas.microsoft.com/office/drawing/2014/main" id="{0592E3E6-A512-4244-96BC-A0E14D9428EC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52" name="直角三角形 51">
            <a:extLst>
              <a:ext uri="{FF2B5EF4-FFF2-40B4-BE49-F238E27FC236}">
                <a16:creationId xmlns:a16="http://schemas.microsoft.com/office/drawing/2014/main" id="{9074105D-B9EA-4FD2-B0FA-C98B29CF4600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33</xdr:col>
      <xdr:colOff>64150</xdr:colOff>
      <xdr:row>99</xdr:row>
      <xdr:rowOff>113788</xdr:rowOff>
    </xdr:from>
    <xdr:to>
      <xdr:col>35</xdr:col>
      <xdr:colOff>121131</xdr:colOff>
      <xdr:row>105</xdr:row>
      <xdr:rowOff>1247</xdr:rowOff>
    </xdr:to>
    <xdr:grpSp>
      <xdr:nvGrpSpPr>
        <xdr:cNvPr id="53" name="群組 52">
          <a:extLst>
            <a:ext uri="{FF2B5EF4-FFF2-40B4-BE49-F238E27FC236}">
              <a16:creationId xmlns:a16="http://schemas.microsoft.com/office/drawing/2014/main" id="{40F70367-6145-44D0-9ED4-BC46A063C026}"/>
            </a:ext>
          </a:extLst>
        </xdr:cNvPr>
        <xdr:cNvGrpSpPr/>
      </xdr:nvGrpSpPr>
      <xdr:grpSpPr>
        <a:xfrm>
          <a:off x="4779025" y="11900976"/>
          <a:ext cx="342731" cy="601834"/>
          <a:chOff x="4111849" y="3567267"/>
          <a:chExt cx="312024" cy="622565"/>
        </a:xfrm>
        <a:solidFill>
          <a:schemeClr val="bg1"/>
        </a:solidFill>
      </xdr:grpSpPr>
      <xdr:sp macro="" textlink="">
        <xdr:nvSpPr>
          <xdr:cNvPr id="54" name="直角三角形 53">
            <a:extLst>
              <a:ext uri="{FF2B5EF4-FFF2-40B4-BE49-F238E27FC236}">
                <a16:creationId xmlns:a16="http://schemas.microsoft.com/office/drawing/2014/main" id="{748D46D5-E2D4-4FBC-9D56-430042B40101}"/>
              </a:ext>
            </a:extLst>
          </xdr:cNvPr>
          <xdr:cNvSpPr/>
        </xdr:nvSpPr>
        <xdr:spPr>
          <a:xfrm rot="5400000" flipV="1">
            <a:off x="4129144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55" name="直角三角形 54">
            <a:extLst>
              <a:ext uri="{FF2B5EF4-FFF2-40B4-BE49-F238E27FC236}">
                <a16:creationId xmlns:a16="http://schemas.microsoft.com/office/drawing/2014/main" id="{1047331C-C1B5-4F83-B8B6-7698691C56B9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33</xdr:col>
      <xdr:colOff>36568</xdr:colOff>
      <xdr:row>68</xdr:row>
      <xdr:rowOff>10137</xdr:rowOff>
    </xdr:from>
    <xdr:to>
      <xdr:col>35</xdr:col>
      <xdr:colOff>111699</xdr:colOff>
      <xdr:row>72</xdr:row>
      <xdr:rowOff>116010</xdr:rowOff>
    </xdr:to>
    <xdr:grpSp>
      <xdr:nvGrpSpPr>
        <xdr:cNvPr id="56" name="群組 55">
          <a:extLst>
            <a:ext uri="{FF2B5EF4-FFF2-40B4-BE49-F238E27FC236}">
              <a16:creationId xmlns:a16="http://schemas.microsoft.com/office/drawing/2014/main" id="{AC24C096-FF0A-4568-92C4-7DB237BC9521}"/>
            </a:ext>
          </a:extLst>
        </xdr:cNvPr>
        <xdr:cNvGrpSpPr/>
      </xdr:nvGrpSpPr>
      <xdr:grpSpPr>
        <a:xfrm>
          <a:off x="4751443" y="8106387"/>
          <a:ext cx="360881" cy="582123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57" name="直角三角形 56">
            <a:extLst>
              <a:ext uri="{FF2B5EF4-FFF2-40B4-BE49-F238E27FC236}">
                <a16:creationId xmlns:a16="http://schemas.microsoft.com/office/drawing/2014/main" id="{7C11FB75-891B-4E16-81A1-499EACC98F3C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58" name="直角三角形 57">
            <a:extLst>
              <a:ext uri="{FF2B5EF4-FFF2-40B4-BE49-F238E27FC236}">
                <a16:creationId xmlns:a16="http://schemas.microsoft.com/office/drawing/2014/main" id="{EC607D45-5F8B-489D-9243-8DA88E68762B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33</xdr:col>
      <xdr:colOff>26452</xdr:colOff>
      <xdr:row>51</xdr:row>
      <xdr:rowOff>86338</xdr:rowOff>
    </xdr:from>
    <xdr:to>
      <xdr:col>35</xdr:col>
      <xdr:colOff>118365</xdr:colOff>
      <xdr:row>57</xdr:row>
      <xdr:rowOff>12525</xdr:rowOff>
    </xdr:to>
    <xdr:grpSp>
      <xdr:nvGrpSpPr>
        <xdr:cNvPr id="59" name="群組 58">
          <a:extLst>
            <a:ext uri="{FF2B5EF4-FFF2-40B4-BE49-F238E27FC236}">
              <a16:creationId xmlns:a16="http://schemas.microsoft.com/office/drawing/2014/main" id="{4F101900-ADA6-4567-B73F-8A1E8950793B}"/>
            </a:ext>
          </a:extLst>
        </xdr:cNvPr>
        <xdr:cNvGrpSpPr/>
      </xdr:nvGrpSpPr>
      <xdr:grpSpPr>
        <a:xfrm>
          <a:off x="4741327" y="6158526"/>
          <a:ext cx="377663" cy="640562"/>
          <a:chOff x="4111849" y="3532242"/>
          <a:chExt cx="326473" cy="657590"/>
        </a:xfrm>
        <a:solidFill>
          <a:schemeClr val="bg1"/>
        </a:solidFill>
      </xdr:grpSpPr>
      <xdr:sp macro="" textlink="">
        <xdr:nvSpPr>
          <xdr:cNvPr id="60" name="直角三角形 59">
            <a:extLst>
              <a:ext uri="{FF2B5EF4-FFF2-40B4-BE49-F238E27FC236}">
                <a16:creationId xmlns:a16="http://schemas.microsoft.com/office/drawing/2014/main" id="{0F6BAAC6-6EDE-4259-BB6F-1C4A31F7B511}"/>
              </a:ext>
            </a:extLst>
          </xdr:cNvPr>
          <xdr:cNvSpPr/>
        </xdr:nvSpPr>
        <xdr:spPr>
          <a:xfrm rot="5400000" flipV="1">
            <a:off x="4148974" y="3540078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61" name="直角三角形 60">
            <a:extLst>
              <a:ext uri="{FF2B5EF4-FFF2-40B4-BE49-F238E27FC236}">
                <a16:creationId xmlns:a16="http://schemas.microsoft.com/office/drawing/2014/main" id="{419BE41A-8A5D-48BE-8621-CEF2F013B7E6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33</xdr:col>
      <xdr:colOff>44879</xdr:colOff>
      <xdr:row>116</xdr:row>
      <xdr:rowOff>2176</xdr:rowOff>
    </xdr:from>
    <xdr:to>
      <xdr:col>35</xdr:col>
      <xdr:colOff>111755</xdr:colOff>
      <xdr:row>121</xdr:row>
      <xdr:rowOff>2062</xdr:rowOff>
    </xdr:to>
    <xdr:grpSp>
      <xdr:nvGrpSpPr>
        <xdr:cNvPr id="62" name="群組 61">
          <a:extLst>
            <a:ext uri="{FF2B5EF4-FFF2-40B4-BE49-F238E27FC236}">
              <a16:creationId xmlns:a16="http://schemas.microsoft.com/office/drawing/2014/main" id="{244A6C93-4A62-4C83-BF7F-52C9F04D8DD4}"/>
            </a:ext>
          </a:extLst>
        </xdr:cNvPr>
        <xdr:cNvGrpSpPr/>
      </xdr:nvGrpSpPr>
      <xdr:grpSpPr>
        <a:xfrm>
          <a:off x="4759754" y="13813426"/>
          <a:ext cx="352626" cy="595199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63" name="直角三角形 62">
            <a:extLst>
              <a:ext uri="{FF2B5EF4-FFF2-40B4-BE49-F238E27FC236}">
                <a16:creationId xmlns:a16="http://schemas.microsoft.com/office/drawing/2014/main" id="{7B66718E-C902-4A98-804D-194A2F57F924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64" name="直角三角形 63">
            <a:extLst>
              <a:ext uri="{FF2B5EF4-FFF2-40B4-BE49-F238E27FC236}">
                <a16:creationId xmlns:a16="http://schemas.microsoft.com/office/drawing/2014/main" id="{53623838-9878-432D-BE1B-A11699BF60B9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33</xdr:col>
      <xdr:colOff>30681</xdr:colOff>
      <xdr:row>147</xdr:row>
      <xdr:rowOff>2636</xdr:rowOff>
    </xdr:from>
    <xdr:to>
      <xdr:col>35</xdr:col>
      <xdr:colOff>104542</xdr:colOff>
      <xdr:row>152</xdr:row>
      <xdr:rowOff>207</xdr:rowOff>
    </xdr:to>
    <xdr:grpSp>
      <xdr:nvGrpSpPr>
        <xdr:cNvPr id="68" name="群組 67">
          <a:extLst>
            <a:ext uri="{FF2B5EF4-FFF2-40B4-BE49-F238E27FC236}">
              <a16:creationId xmlns:a16="http://schemas.microsoft.com/office/drawing/2014/main" id="{48638DC8-2F1E-45C4-86CE-5190C37E4DF3}"/>
            </a:ext>
          </a:extLst>
        </xdr:cNvPr>
        <xdr:cNvGrpSpPr/>
      </xdr:nvGrpSpPr>
      <xdr:grpSpPr>
        <a:xfrm>
          <a:off x="4745556" y="17504824"/>
          <a:ext cx="359611" cy="592883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69" name="直角三角形 68">
            <a:extLst>
              <a:ext uri="{FF2B5EF4-FFF2-40B4-BE49-F238E27FC236}">
                <a16:creationId xmlns:a16="http://schemas.microsoft.com/office/drawing/2014/main" id="{2E7F6772-402D-41CA-A0AE-066DB84C82FF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70" name="直角三角形 69">
            <a:extLst>
              <a:ext uri="{FF2B5EF4-FFF2-40B4-BE49-F238E27FC236}">
                <a16:creationId xmlns:a16="http://schemas.microsoft.com/office/drawing/2014/main" id="{9FB6705D-C6DC-42FA-8DA2-1E8951716E64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33</xdr:col>
      <xdr:colOff>51506</xdr:colOff>
      <xdr:row>132</xdr:row>
      <xdr:rowOff>2242</xdr:rowOff>
    </xdr:from>
    <xdr:to>
      <xdr:col>35</xdr:col>
      <xdr:colOff>116477</xdr:colOff>
      <xdr:row>137</xdr:row>
      <xdr:rowOff>1720</xdr:rowOff>
    </xdr:to>
    <xdr:grpSp>
      <xdr:nvGrpSpPr>
        <xdr:cNvPr id="71" name="群組 70">
          <a:extLst>
            <a:ext uri="{FF2B5EF4-FFF2-40B4-BE49-F238E27FC236}">
              <a16:creationId xmlns:a16="http://schemas.microsoft.com/office/drawing/2014/main" id="{E78A05FD-F610-4F36-A6D3-989A76BABF01}"/>
            </a:ext>
          </a:extLst>
        </xdr:cNvPr>
        <xdr:cNvGrpSpPr/>
      </xdr:nvGrpSpPr>
      <xdr:grpSpPr>
        <a:xfrm>
          <a:off x="4766381" y="15718492"/>
          <a:ext cx="350721" cy="594791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72" name="直角三角形 71">
            <a:extLst>
              <a:ext uri="{FF2B5EF4-FFF2-40B4-BE49-F238E27FC236}">
                <a16:creationId xmlns:a16="http://schemas.microsoft.com/office/drawing/2014/main" id="{F4383B17-06E0-4973-819C-1552E612BF23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73" name="直角三角形 72">
            <a:extLst>
              <a:ext uri="{FF2B5EF4-FFF2-40B4-BE49-F238E27FC236}">
                <a16:creationId xmlns:a16="http://schemas.microsoft.com/office/drawing/2014/main" id="{552D02D1-AAC9-43A3-A5AA-4A9F9B0EF717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33</xdr:col>
      <xdr:colOff>15892</xdr:colOff>
      <xdr:row>159</xdr:row>
      <xdr:rowOff>118960</xdr:rowOff>
    </xdr:from>
    <xdr:to>
      <xdr:col>35</xdr:col>
      <xdr:colOff>107170</xdr:colOff>
      <xdr:row>165</xdr:row>
      <xdr:rowOff>1594</xdr:rowOff>
    </xdr:to>
    <xdr:grpSp>
      <xdr:nvGrpSpPr>
        <xdr:cNvPr id="74" name="群組 73">
          <a:extLst>
            <a:ext uri="{FF2B5EF4-FFF2-40B4-BE49-F238E27FC236}">
              <a16:creationId xmlns:a16="http://schemas.microsoft.com/office/drawing/2014/main" id="{F0C8F652-855C-40F7-B452-3D71385F37E4}"/>
            </a:ext>
          </a:extLst>
        </xdr:cNvPr>
        <xdr:cNvGrpSpPr/>
      </xdr:nvGrpSpPr>
      <xdr:grpSpPr>
        <a:xfrm>
          <a:off x="4730767" y="19049898"/>
          <a:ext cx="377028" cy="597009"/>
          <a:chOff x="4111849" y="3552920"/>
          <a:chExt cx="313408" cy="650999"/>
        </a:xfrm>
        <a:solidFill>
          <a:schemeClr val="bg1"/>
        </a:solidFill>
      </xdr:grpSpPr>
      <xdr:sp macro="" textlink="">
        <xdr:nvSpPr>
          <xdr:cNvPr id="75" name="直角三角形 74">
            <a:extLst>
              <a:ext uri="{FF2B5EF4-FFF2-40B4-BE49-F238E27FC236}">
                <a16:creationId xmlns:a16="http://schemas.microsoft.com/office/drawing/2014/main" id="{540C3F30-F6DA-464E-8EF3-A698D4002DCE}"/>
              </a:ext>
            </a:extLst>
          </xdr:cNvPr>
          <xdr:cNvSpPr/>
        </xdr:nvSpPr>
        <xdr:spPr>
          <a:xfrm rot="5400000" flipV="1">
            <a:off x="4135909" y="3560756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76" name="直角三角形 75">
            <a:extLst>
              <a:ext uri="{FF2B5EF4-FFF2-40B4-BE49-F238E27FC236}">
                <a16:creationId xmlns:a16="http://schemas.microsoft.com/office/drawing/2014/main" id="{88967B1F-5204-496C-8BDE-CEA93551670F}"/>
              </a:ext>
            </a:extLst>
          </xdr:cNvPr>
          <xdr:cNvSpPr/>
        </xdr:nvSpPr>
        <xdr:spPr>
          <a:xfrm rot="10800000" flipV="1">
            <a:off x="4111849" y="3899368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33</xdr:col>
      <xdr:colOff>43559</xdr:colOff>
      <xdr:row>177</xdr:row>
      <xdr:rowOff>2310</xdr:rowOff>
    </xdr:from>
    <xdr:to>
      <xdr:col>36</xdr:col>
      <xdr:colOff>863</xdr:colOff>
      <xdr:row>182</xdr:row>
      <xdr:rowOff>2738</xdr:rowOff>
    </xdr:to>
    <xdr:grpSp>
      <xdr:nvGrpSpPr>
        <xdr:cNvPr id="77" name="群組 76">
          <a:extLst>
            <a:ext uri="{FF2B5EF4-FFF2-40B4-BE49-F238E27FC236}">
              <a16:creationId xmlns:a16="http://schemas.microsoft.com/office/drawing/2014/main" id="{7499B84E-524C-4F48-A1AB-6E2FF1F09171}"/>
            </a:ext>
          </a:extLst>
        </xdr:cNvPr>
        <xdr:cNvGrpSpPr/>
      </xdr:nvGrpSpPr>
      <xdr:grpSpPr>
        <a:xfrm>
          <a:off x="4758434" y="21076373"/>
          <a:ext cx="385929" cy="595740"/>
          <a:chOff x="4111975" y="3567267"/>
          <a:chExt cx="312024" cy="622565"/>
        </a:xfrm>
        <a:solidFill>
          <a:schemeClr val="bg1"/>
        </a:solidFill>
      </xdr:grpSpPr>
      <xdr:sp macro="" textlink="">
        <xdr:nvSpPr>
          <xdr:cNvPr id="78" name="直角三角形 77">
            <a:extLst>
              <a:ext uri="{FF2B5EF4-FFF2-40B4-BE49-F238E27FC236}">
                <a16:creationId xmlns:a16="http://schemas.microsoft.com/office/drawing/2014/main" id="{189B9B0D-7784-45FC-B11A-58DABFC2691B}"/>
              </a:ext>
            </a:extLst>
          </xdr:cNvPr>
          <xdr:cNvSpPr/>
        </xdr:nvSpPr>
        <xdr:spPr>
          <a:xfrm rot="5400000" flipV="1">
            <a:off x="4123890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79" name="直角三角形 78">
            <a:extLst>
              <a:ext uri="{FF2B5EF4-FFF2-40B4-BE49-F238E27FC236}">
                <a16:creationId xmlns:a16="http://schemas.microsoft.com/office/drawing/2014/main" id="{E11235D6-0EFB-4193-9504-020E127EB9FB}"/>
              </a:ext>
            </a:extLst>
          </xdr:cNvPr>
          <xdr:cNvSpPr/>
        </xdr:nvSpPr>
        <xdr:spPr>
          <a:xfrm rot="10800000" flipV="1">
            <a:off x="4111975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53</xdr:col>
      <xdr:colOff>119187</xdr:colOff>
      <xdr:row>130</xdr:row>
      <xdr:rowOff>116573</xdr:rowOff>
    </xdr:from>
    <xdr:to>
      <xdr:col>59</xdr:col>
      <xdr:colOff>5240</xdr:colOff>
      <xdr:row>133</xdr:row>
      <xdr:rowOff>11025</xdr:rowOff>
    </xdr:to>
    <xdr:grpSp>
      <xdr:nvGrpSpPr>
        <xdr:cNvPr id="95" name="群組 94">
          <a:extLst>
            <a:ext uri="{FF2B5EF4-FFF2-40B4-BE49-F238E27FC236}">
              <a16:creationId xmlns:a16="http://schemas.microsoft.com/office/drawing/2014/main" id="{4522E69A-5040-4AAE-BEAD-7C54FB0B54DD}"/>
            </a:ext>
          </a:extLst>
        </xdr:cNvPr>
        <xdr:cNvGrpSpPr/>
      </xdr:nvGrpSpPr>
      <xdr:grpSpPr>
        <a:xfrm rot="16200000">
          <a:off x="7937394" y="15348866"/>
          <a:ext cx="251640" cy="743303"/>
          <a:chOff x="4122717" y="3567268"/>
          <a:chExt cx="318219" cy="622564"/>
        </a:xfrm>
        <a:solidFill>
          <a:schemeClr val="bg1"/>
        </a:solidFill>
      </xdr:grpSpPr>
      <xdr:sp macro="" textlink="">
        <xdr:nvSpPr>
          <xdr:cNvPr id="96" name="直角三角形 95">
            <a:extLst>
              <a:ext uri="{FF2B5EF4-FFF2-40B4-BE49-F238E27FC236}">
                <a16:creationId xmlns:a16="http://schemas.microsoft.com/office/drawing/2014/main" id="{931335BC-B618-4A96-B9B7-7F7AE01C0814}"/>
              </a:ext>
            </a:extLst>
          </xdr:cNvPr>
          <xdr:cNvSpPr/>
        </xdr:nvSpPr>
        <xdr:spPr>
          <a:xfrm rot="5400000" flipV="1">
            <a:off x="4151589" y="3575104"/>
            <a:ext cx="297184" cy="28151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97" name="直角三角形 96">
            <a:extLst>
              <a:ext uri="{FF2B5EF4-FFF2-40B4-BE49-F238E27FC236}">
                <a16:creationId xmlns:a16="http://schemas.microsoft.com/office/drawing/2014/main" id="{C0390430-1F2E-4650-9600-1CB38BCE6900}"/>
              </a:ext>
            </a:extLst>
          </xdr:cNvPr>
          <xdr:cNvSpPr/>
        </xdr:nvSpPr>
        <xdr:spPr>
          <a:xfrm rot="10800000" flipV="1">
            <a:off x="4122717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142</xdr:col>
      <xdr:colOff>2273</xdr:colOff>
      <xdr:row>8</xdr:row>
      <xdr:rowOff>125800</xdr:rowOff>
    </xdr:from>
    <xdr:to>
      <xdr:col>147</xdr:col>
      <xdr:colOff>9205</xdr:colOff>
      <xdr:row>11</xdr:row>
      <xdr:rowOff>15349</xdr:rowOff>
    </xdr:to>
    <xdr:grpSp>
      <xdr:nvGrpSpPr>
        <xdr:cNvPr id="115" name="群組 114">
          <a:extLst>
            <a:ext uri="{FF2B5EF4-FFF2-40B4-BE49-F238E27FC236}">
              <a16:creationId xmlns:a16="http://schemas.microsoft.com/office/drawing/2014/main" id="{E003668B-2555-4247-A2DC-9FDC567C580E}"/>
            </a:ext>
          </a:extLst>
        </xdr:cNvPr>
        <xdr:cNvGrpSpPr/>
      </xdr:nvGrpSpPr>
      <xdr:grpSpPr>
        <a:xfrm rot="16200000">
          <a:off x="20527808" y="841015"/>
          <a:ext cx="246737" cy="721307"/>
          <a:chOff x="4138767" y="3567268"/>
          <a:chExt cx="312024" cy="622564"/>
        </a:xfrm>
        <a:solidFill>
          <a:schemeClr val="bg1"/>
        </a:solidFill>
      </xdr:grpSpPr>
      <xdr:sp macro="" textlink="">
        <xdr:nvSpPr>
          <xdr:cNvPr id="116" name="直角三角形 115">
            <a:extLst>
              <a:ext uri="{FF2B5EF4-FFF2-40B4-BE49-F238E27FC236}">
                <a16:creationId xmlns:a16="http://schemas.microsoft.com/office/drawing/2014/main" id="{490B1838-194E-84CB-D1AB-5A2407909AFF}"/>
              </a:ext>
            </a:extLst>
          </xdr:cNvPr>
          <xdr:cNvSpPr/>
        </xdr:nvSpPr>
        <xdr:spPr>
          <a:xfrm rot="5400000" flipV="1">
            <a:off x="4151589" y="3575104"/>
            <a:ext cx="297184" cy="28151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17" name="直角三角形 116">
            <a:extLst>
              <a:ext uri="{FF2B5EF4-FFF2-40B4-BE49-F238E27FC236}">
                <a16:creationId xmlns:a16="http://schemas.microsoft.com/office/drawing/2014/main" id="{899B115C-E0E0-A8CB-D04A-5B7C1DD4047F}"/>
              </a:ext>
            </a:extLst>
          </xdr:cNvPr>
          <xdr:cNvSpPr/>
        </xdr:nvSpPr>
        <xdr:spPr>
          <a:xfrm rot="10800000" flipV="1">
            <a:off x="4138767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142</xdr:col>
      <xdr:colOff>2344</xdr:colOff>
      <xdr:row>42</xdr:row>
      <xdr:rowOff>113798</xdr:rowOff>
    </xdr:from>
    <xdr:to>
      <xdr:col>147</xdr:col>
      <xdr:colOff>18801</xdr:colOff>
      <xdr:row>45</xdr:row>
      <xdr:rowOff>19360</xdr:rowOff>
    </xdr:to>
    <xdr:grpSp>
      <xdr:nvGrpSpPr>
        <xdr:cNvPr id="65" name="群組 64">
          <a:extLst>
            <a:ext uri="{FF2B5EF4-FFF2-40B4-BE49-F238E27FC236}">
              <a16:creationId xmlns:a16="http://schemas.microsoft.com/office/drawing/2014/main" id="{D0AB7211-CBD5-4886-A614-D9AB86F28613}"/>
            </a:ext>
          </a:extLst>
        </xdr:cNvPr>
        <xdr:cNvGrpSpPr/>
      </xdr:nvGrpSpPr>
      <xdr:grpSpPr>
        <a:xfrm rot="16200000">
          <a:off x="20524635" y="4880382"/>
          <a:ext cx="262750" cy="730832"/>
          <a:chOff x="4122717" y="3567268"/>
          <a:chExt cx="318219" cy="622564"/>
        </a:xfrm>
        <a:solidFill>
          <a:schemeClr val="bg1"/>
        </a:solidFill>
      </xdr:grpSpPr>
      <xdr:sp macro="" textlink="">
        <xdr:nvSpPr>
          <xdr:cNvPr id="66" name="直角三角形 65">
            <a:extLst>
              <a:ext uri="{FF2B5EF4-FFF2-40B4-BE49-F238E27FC236}">
                <a16:creationId xmlns:a16="http://schemas.microsoft.com/office/drawing/2014/main" id="{B852EC07-6562-989C-23FD-8E575D553C1E}"/>
              </a:ext>
            </a:extLst>
          </xdr:cNvPr>
          <xdr:cNvSpPr/>
        </xdr:nvSpPr>
        <xdr:spPr>
          <a:xfrm rot="5400000" flipV="1">
            <a:off x="4151589" y="3575104"/>
            <a:ext cx="297184" cy="28151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67" name="直角三角形 66">
            <a:extLst>
              <a:ext uri="{FF2B5EF4-FFF2-40B4-BE49-F238E27FC236}">
                <a16:creationId xmlns:a16="http://schemas.microsoft.com/office/drawing/2014/main" id="{3571300D-26BA-AD66-9408-A9E89987A192}"/>
              </a:ext>
            </a:extLst>
          </xdr:cNvPr>
          <xdr:cNvSpPr/>
        </xdr:nvSpPr>
        <xdr:spPr>
          <a:xfrm rot="10800000" flipV="1">
            <a:off x="4122717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142</xdr:col>
      <xdr:colOff>2344</xdr:colOff>
      <xdr:row>76</xdr:row>
      <xdr:rowOff>113797</xdr:rowOff>
    </xdr:from>
    <xdr:to>
      <xdr:col>147</xdr:col>
      <xdr:colOff>18801</xdr:colOff>
      <xdr:row>79</xdr:row>
      <xdr:rowOff>19361</xdr:rowOff>
    </xdr:to>
    <xdr:grpSp>
      <xdr:nvGrpSpPr>
        <xdr:cNvPr id="81" name="群組 80">
          <a:extLst>
            <a:ext uri="{FF2B5EF4-FFF2-40B4-BE49-F238E27FC236}">
              <a16:creationId xmlns:a16="http://schemas.microsoft.com/office/drawing/2014/main" id="{6DA1EC50-D00D-4B86-9296-E53D7261AACD}"/>
            </a:ext>
          </a:extLst>
        </xdr:cNvPr>
        <xdr:cNvGrpSpPr/>
      </xdr:nvGrpSpPr>
      <xdr:grpSpPr>
        <a:xfrm rot="16200000">
          <a:off x="20524634" y="8928507"/>
          <a:ext cx="262752" cy="730832"/>
          <a:chOff x="4122717" y="3567268"/>
          <a:chExt cx="318219" cy="622564"/>
        </a:xfrm>
        <a:solidFill>
          <a:schemeClr val="bg1"/>
        </a:solidFill>
      </xdr:grpSpPr>
      <xdr:sp macro="" textlink="">
        <xdr:nvSpPr>
          <xdr:cNvPr id="82" name="直角三角形 81">
            <a:extLst>
              <a:ext uri="{FF2B5EF4-FFF2-40B4-BE49-F238E27FC236}">
                <a16:creationId xmlns:a16="http://schemas.microsoft.com/office/drawing/2014/main" id="{EDB88EFF-4E9F-95FA-D046-3440A02ED601}"/>
              </a:ext>
            </a:extLst>
          </xdr:cNvPr>
          <xdr:cNvSpPr/>
        </xdr:nvSpPr>
        <xdr:spPr>
          <a:xfrm rot="5400000" flipV="1">
            <a:off x="4151589" y="3575104"/>
            <a:ext cx="297184" cy="28151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84" name="直角三角形 83">
            <a:extLst>
              <a:ext uri="{FF2B5EF4-FFF2-40B4-BE49-F238E27FC236}">
                <a16:creationId xmlns:a16="http://schemas.microsoft.com/office/drawing/2014/main" id="{48F0A6C0-2BDA-1A68-1166-5D8CE600BA57}"/>
              </a:ext>
            </a:extLst>
          </xdr:cNvPr>
          <xdr:cNvSpPr/>
        </xdr:nvSpPr>
        <xdr:spPr>
          <a:xfrm rot="10800000" flipV="1">
            <a:off x="4122717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142</xdr:col>
      <xdr:colOff>758</xdr:colOff>
      <xdr:row>110</xdr:row>
      <xdr:rowOff>112209</xdr:rowOff>
    </xdr:from>
    <xdr:to>
      <xdr:col>147</xdr:col>
      <xdr:colOff>20389</xdr:colOff>
      <xdr:row>113</xdr:row>
      <xdr:rowOff>8249</xdr:rowOff>
    </xdr:to>
    <xdr:grpSp>
      <xdr:nvGrpSpPr>
        <xdr:cNvPr id="85" name="群組 84">
          <a:extLst>
            <a:ext uri="{FF2B5EF4-FFF2-40B4-BE49-F238E27FC236}">
              <a16:creationId xmlns:a16="http://schemas.microsoft.com/office/drawing/2014/main" id="{961683FB-95B3-4E6B-8486-471465677F89}"/>
            </a:ext>
          </a:extLst>
        </xdr:cNvPr>
        <xdr:cNvGrpSpPr/>
      </xdr:nvGrpSpPr>
      <xdr:grpSpPr>
        <a:xfrm rot="16200000">
          <a:off x="20529397" y="12968695"/>
          <a:ext cx="253228" cy="734006"/>
          <a:chOff x="4122717" y="3567268"/>
          <a:chExt cx="318219" cy="622564"/>
        </a:xfrm>
        <a:solidFill>
          <a:schemeClr val="bg1"/>
        </a:solidFill>
      </xdr:grpSpPr>
      <xdr:sp macro="" textlink="">
        <xdr:nvSpPr>
          <xdr:cNvPr id="86" name="直角三角形 85">
            <a:extLst>
              <a:ext uri="{FF2B5EF4-FFF2-40B4-BE49-F238E27FC236}">
                <a16:creationId xmlns:a16="http://schemas.microsoft.com/office/drawing/2014/main" id="{5AA2C7A1-C405-BAC8-3586-83E9FFBCF310}"/>
              </a:ext>
            </a:extLst>
          </xdr:cNvPr>
          <xdr:cNvSpPr/>
        </xdr:nvSpPr>
        <xdr:spPr>
          <a:xfrm rot="5400000" flipV="1">
            <a:off x="4151589" y="3575104"/>
            <a:ext cx="297184" cy="28151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89" name="直角三角形 88">
            <a:extLst>
              <a:ext uri="{FF2B5EF4-FFF2-40B4-BE49-F238E27FC236}">
                <a16:creationId xmlns:a16="http://schemas.microsoft.com/office/drawing/2014/main" id="{9E3974E1-06AD-38E3-A8C8-EA71DA2A88E2}"/>
              </a:ext>
            </a:extLst>
          </xdr:cNvPr>
          <xdr:cNvSpPr/>
        </xdr:nvSpPr>
        <xdr:spPr>
          <a:xfrm rot="10800000" flipV="1">
            <a:off x="4122717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141</xdr:col>
      <xdr:colOff>106439</xdr:colOff>
      <xdr:row>144</xdr:row>
      <xdr:rowOff>112211</xdr:rowOff>
    </xdr:from>
    <xdr:to>
      <xdr:col>147</xdr:col>
      <xdr:colOff>6781</xdr:colOff>
      <xdr:row>147</xdr:row>
      <xdr:rowOff>8249</xdr:rowOff>
    </xdr:to>
    <xdr:grpSp>
      <xdr:nvGrpSpPr>
        <xdr:cNvPr id="90" name="群組 89">
          <a:extLst>
            <a:ext uri="{FF2B5EF4-FFF2-40B4-BE49-F238E27FC236}">
              <a16:creationId xmlns:a16="http://schemas.microsoft.com/office/drawing/2014/main" id="{87F59CAD-D2F1-405D-B5F7-0AF8B6C22CCC}"/>
            </a:ext>
          </a:extLst>
        </xdr:cNvPr>
        <xdr:cNvGrpSpPr/>
      </xdr:nvGrpSpPr>
      <xdr:grpSpPr>
        <a:xfrm rot="16200000">
          <a:off x="20503997" y="17005028"/>
          <a:ext cx="253226" cy="757592"/>
          <a:chOff x="4122717" y="3567268"/>
          <a:chExt cx="318219" cy="622564"/>
        </a:xfrm>
        <a:solidFill>
          <a:schemeClr val="bg1"/>
        </a:solidFill>
      </xdr:grpSpPr>
      <xdr:sp macro="" textlink="">
        <xdr:nvSpPr>
          <xdr:cNvPr id="91" name="直角三角形 90">
            <a:extLst>
              <a:ext uri="{FF2B5EF4-FFF2-40B4-BE49-F238E27FC236}">
                <a16:creationId xmlns:a16="http://schemas.microsoft.com/office/drawing/2014/main" id="{B308ED49-87F5-48FE-8A6A-A25F17E85B26}"/>
              </a:ext>
            </a:extLst>
          </xdr:cNvPr>
          <xdr:cNvSpPr/>
        </xdr:nvSpPr>
        <xdr:spPr>
          <a:xfrm rot="5400000" flipV="1">
            <a:off x="4151589" y="3575104"/>
            <a:ext cx="297184" cy="28151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92" name="直角三角形 91">
            <a:extLst>
              <a:ext uri="{FF2B5EF4-FFF2-40B4-BE49-F238E27FC236}">
                <a16:creationId xmlns:a16="http://schemas.microsoft.com/office/drawing/2014/main" id="{A925F8DD-CFCC-CCE0-D836-58E9EF8EB7D9}"/>
              </a:ext>
            </a:extLst>
          </xdr:cNvPr>
          <xdr:cNvSpPr/>
        </xdr:nvSpPr>
        <xdr:spPr>
          <a:xfrm rot="10800000" flipV="1">
            <a:off x="4122717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141</xdr:col>
      <xdr:colOff>104781</xdr:colOff>
      <xdr:row>178</xdr:row>
      <xdr:rowOff>113098</xdr:rowOff>
    </xdr:from>
    <xdr:to>
      <xdr:col>147</xdr:col>
      <xdr:colOff>1948</xdr:colOff>
      <xdr:row>181</xdr:row>
      <xdr:rowOff>2647</xdr:rowOff>
    </xdr:to>
    <xdr:grpSp>
      <xdr:nvGrpSpPr>
        <xdr:cNvPr id="93" name="群組 92">
          <a:extLst>
            <a:ext uri="{FF2B5EF4-FFF2-40B4-BE49-F238E27FC236}">
              <a16:creationId xmlns:a16="http://schemas.microsoft.com/office/drawing/2014/main" id="{04904C48-3347-4A0A-A015-C8B0F1A8CA73}"/>
            </a:ext>
          </a:extLst>
        </xdr:cNvPr>
        <xdr:cNvGrpSpPr/>
      </xdr:nvGrpSpPr>
      <xdr:grpSpPr>
        <a:xfrm rot="16200000">
          <a:off x="20503996" y="21052383"/>
          <a:ext cx="246737" cy="754417"/>
          <a:chOff x="4138767" y="3567268"/>
          <a:chExt cx="312024" cy="622564"/>
        </a:xfrm>
        <a:solidFill>
          <a:schemeClr val="bg1"/>
        </a:solidFill>
      </xdr:grpSpPr>
      <xdr:sp macro="" textlink="">
        <xdr:nvSpPr>
          <xdr:cNvPr id="94" name="直角三角形 93">
            <a:extLst>
              <a:ext uri="{FF2B5EF4-FFF2-40B4-BE49-F238E27FC236}">
                <a16:creationId xmlns:a16="http://schemas.microsoft.com/office/drawing/2014/main" id="{5BD2D3AF-F17E-99C7-0FCC-8266FA52E28C}"/>
              </a:ext>
            </a:extLst>
          </xdr:cNvPr>
          <xdr:cNvSpPr/>
        </xdr:nvSpPr>
        <xdr:spPr>
          <a:xfrm rot="5400000" flipV="1">
            <a:off x="4151589" y="3575104"/>
            <a:ext cx="297184" cy="28151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18" name="直角三角形 117">
            <a:extLst>
              <a:ext uri="{FF2B5EF4-FFF2-40B4-BE49-F238E27FC236}">
                <a16:creationId xmlns:a16="http://schemas.microsoft.com/office/drawing/2014/main" id="{077DD1F0-B1EB-B25C-99B9-D0D6FF503217}"/>
              </a:ext>
            </a:extLst>
          </xdr:cNvPr>
          <xdr:cNvSpPr/>
        </xdr:nvSpPr>
        <xdr:spPr>
          <a:xfrm rot="10800000" flipV="1">
            <a:off x="4138767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178</xdr:col>
      <xdr:colOff>63499</xdr:colOff>
      <xdr:row>190</xdr:row>
      <xdr:rowOff>1</xdr:rowOff>
    </xdr:from>
    <xdr:to>
      <xdr:col>180</xdr:col>
      <xdr:colOff>120290</xdr:colOff>
      <xdr:row>195</xdr:row>
      <xdr:rowOff>10724</xdr:rowOff>
    </xdr:to>
    <xdr:grpSp>
      <xdr:nvGrpSpPr>
        <xdr:cNvPr id="134" name="群組 133">
          <a:extLst>
            <a:ext uri="{FF2B5EF4-FFF2-40B4-BE49-F238E27FC236}">
              <a16:creationId xmlns:a16="http://schemas.microsoft.com/office/drawing/2014/main" id="{C070E7CC-5143-4ED3-B695-BBE4B7078A49}"/>
            </a:ext>
          </a:extLst>
        </xdr:cNvPr>
        <xdr:cNvGrpSpPr/>
      </xdr:nvGrpSpPr>
      <xdr:grpSpPr>
        <a:xfrm>
          <a:off x="25495249" y="22621876"/>
          <a:ext cx="342541" cy="606036"/>
          <a:chOff x="4111849" y="3567267"/>
          <a:chExt cx="313121" cy="622565"/>
        </a:xfrm>
        <a:solidFill>
          <a:schemeClr val="bg1"/>
        </a:solidFill>
      </xdr:grpSpPr>
      <xdr:sp macro="" textlink="">
        <xdr:nvSpPr>
          <xdr:cNvPr id="135" name="直角三角形 134">
            <a:extLst>
              <a:ext uri="{FF2B5EF4-FFF2-40B4-BE49-F238E27FC236}">
                <a16:creationId xmlns:a16="http://schemas.microsoft.com/office/drawing/2014/main" id="{4F788F61-E6C2-3439-E9DC-31E471347EE5}"/>
              </a:ext>
            </a:extLst>
          </xdr:cNvPr>
          <xdr:cNvSpPr/>
        </xdr:nvSpPr>
        <xdr:spPr>
          <a:xfrm rot="5400000" flipV="1">
            <a:off x="4135622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36" name="直角三角形 135">
            <a:extLst>
              <a:ext uri="{FF2B5EF4-FFF2-40B4-BE49-F238E27FC236}">
                <a16:creationId xmlns:a16="http://schemas.microsoft.com/office/drawing/2014/main" id="{00379074-7E52-D59C-E3F8-0791E56C0B2C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178</xdr:col>
      <xdr:colOff>63499</xdr:colOff>
      <xdr:row>156</xdr:row>
      <xdr:rowOff>1</xdr:rowOff>
    </xdr:from>
    <xdr:to>
      <xdr:col>180</xdr:col>
      <xdr:colOff>120290</xdr:colOff>
      <xdr:row>161</xdr:row>
      <xdr:rowOff>7549</xdr:rowOff>
    </xdr:to>
    <xdr:grpSp>
      <xdr:nvGrpSpPr>
        <xdr:cNvPr id="137" name="群組 136">
          <a:extLst>
            <a:ext uri="{FF2B5EF4-FFF2-40B4-BE49-F238E27FC236}">
              <a16:creationId xmlns:a16="http://schemas.microsoft.com/office/drawing/2014/main" id="{81E74E41-5695-452C-850A-64C457BFD8B1}"/>
            </a:ext>
          </a:extLst>
        </xdr:cNvPr>
        <xdr:cNvGrpSpPr/>
      </xdr:nvGrpSpPr>
      <xdr:grpSpPr>
        <a:xfrm>
          <a:off x="25495249" y="18573751"/>
          <a:ext cx="342541" cy="602861"/>
          <a:chOff x="4111849" y="3567267"/>
          <a:chExt cx="313121" cy="622565"/>
        </a:xfrm>
        <a:solidFill>
          <a:schemeClr val="bg1"/>
        </a:solidFill>
      </xdr:grpSpPr>
      <xdr:sp macro="" textlink="">
        <xdr:nvSpPr>
          <xdr:cNvPr id="138" name="直角三角形 137">
            <a:extLst>
              <a:ext uri="{FF2B5EF4-FFF2-40B4-BE49-F238E27FC236}">
                <a16:creationId xmlns:a16="http://schemas.microsoft.com/office/drawing/2014/main" id="{BCB50F96-04E6-52B3-90A6-2453A56E8BA3}"/>
              </a:ext>
            </a:extLst>
          </xdr:cNvPr>
          <xdr:cNvSpPr/>
        </xdr:nvSpPr>
        <xdr:spPr>
          <a:xfrm rot="5400000" flipV="1">
            <a:off x="4135622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39" name="直角三角形 138">
            <a:extLst>
              <a:ext uri="{FF2B5EF4-FFF2-40B4-BE49-F238E27FC236}">
                <a16:creationId xmlns:a16="http://schemas.microsoft.com/office/drawing/2014/main" id="{1A62A741-1FA7-8FDF-F3EA-B84EB31215D9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178</xdr:col>
      <xdr:colOff>54428</xdr:colOff>
      <xdr:row>122</xdr:row>
      <xdr:rowOff>1</xdr:rowOff>
    </xdr:from>
    <xdr:to>
      <xdr:col>180</xdr:col>
      <xdr:colOff>111219</xdr:colOff>
      <xdr:row>127</xdr:row>
      <xdr:rowOff>10724</xdr:rowOff>
    </xdr:to>
    <xdr:grpSp>
      <xdr:nvGrpSpPr>
        <xdr:cNvPr id="140" name="群組 139">
          <a:extLst>
            <a:ext uri="{FF2B5EF4-FFF2-40B4-BE49-F238E27FC236}">
              <a16:creationId xmlns:a16="http://schemas.microsoft.com/office/drawing/2014/main" id="{1FDA2BD7-1CFE-4D66-B2F6-144EEC6BFAB1}"/>
            </a:ext>
          </a:extLst>
        </xdr:cNvPr>
        <xdr:cNvGrpSpPr/>
      </xdr:nvGrpSpPr>
      <xdr:grpSpPr>
        <a:xfrm>
          <a:off x="25486178" y="14525626"/>
          <a:ext cx="342541" cy="606036"/>
          <a:chOff x="4111849" y="3567267"/>
          <a:chExt cx="313121" cy="622565"/>
        </a:xfrm>
        <a:solidFill>
          <a:schemeClr val="bg1"/>
        </a:solidFill>
      </xdr:grpSpPr>
      <xdr:sp macro="" textlink="">
        <xdr:nvSpPr>
          <xdr:cNvPr id="141" name="直角三角形 140">
            <a:extLst>
              <a:ext uri="{FF2B5EF4-FFF2-40B4-BE49-F238E27FC236}">
                <a16:creationId xmlns:a16="http://schemas.microsoft.com/office/drawing/2014/main" id="{0A84DA47-C79A-2F25-70BC-D7D9D255870A}"/>
              </a:ext>
            </a:extLst>
          </xdr:cNvPr>
          <xdr:cNvSpPr/>
        </xdr:nvSpPr>
        <xdr:spPr>
          <a:xfrm rot="5400000" flipV="1">
            <a:off x="4135622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42" name="直角三角形 141">
            <a:extLst>
              <a:ext uri="{FF2B5EF4-FFF2-40B4-BE49-F238E27FC236}">
                <a16:creationId xmlns:a16="http://schemas.microsoft.com/office/drawing/2014/main" id="{1D64100B-39B8-6362-E119-3100751BEAE4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178</xdr:col>
      <xdr:colOff>47624</xdr:colOff>
      <xdr:row>88</xdr:row>
      <xdr:rowOff>1</xdr:rowOff>
    </xdr:from>
    <xdr:to>
      <xdr:col>180</xdr:col>
      <xdr:colOff>104415</xdr:colOff>
      <xdr:row>93</xdr:row>
      <xdr:rowOff>7549</xdr:rowOff>
    </xdr:to>
    <xdr:grpSp>
      <xdr:nvGrpSpPr>
        <xdr:cNvPr id="146" name="群組 145">
          <a:extLst>
            <a:ext uri="{FF2B5EF4-FFF2-40B4-BE49-F238E27FC236}">
              <a16:creationId xmlns:a16="http://schemas.microsoft.com/office/drawing/2014/main" id="{504FC3E0-FEE1-47B2-ACA6-EB2736FB6F20}"/>
            </a:ext>
          </a:extLst>
        </xdr:cNvPr>
        <xdr:cNvGrpSpPr/>
      </xdr:nvGrpSpPr>
      <xdr:grpSpPr>
        <a:xfrm>
          <a:off x="25479374" y="10477501"/>
          <a:ext cx="342541" cy="602861"/>
          <a:chOff x="4111849" y="3567267"/>
          <a:chExt cx="313121" cy="622565"/>
        </a:xfrm>
        <a:solidFill>
          <a:schemeClr val="bg1"/>
        </a:solidFill>
      </xdr:grpSpPr>
      <xdr:sp macro="" textlink="">
        <xdr:nvSpPr>
          <xdr:cNvPr id="147" name="直角三角形 146">
            <a:extLst>
              <a:ext uri="{FF2B5EF4-FFF2-40B4-BE49-F238E27FC236}">
                <a16:creationId xmlns:a16="http://schemas.microsoft.com/office/drawing/2014/main" id="{41C0D1A8-8347-AB00-DAB0-B8ED8CCEDD04}"/>
              </a:ext>
            </a:extLst>
          </xdr:cNvPr>
          <xdr:cNvSpPr/>
        </xdr:nvSpPr>
        <xdr:spPr>
          <a:xfrm rot="5400000" flipV="1">
            <a:off x="4135622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48" name="直角三角形 147">
            <a:extLst>
              <a:ext uri="{FF2B5EF4-FFF2-40B4-BE49-F238E27FC236}">
                <a16:creationId xmlns:a16="http://schemas.microsoft.com/office/drawing/2014/main" id="{168FB372-F8DE-BF90-34B7-C4FCA93C8C1C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178</xdr:col>
      <xdr:colOff>54428</xdr:colOff>
      <xdr:row>54</xdr:row>
      <xdr:rowOff>1</xdr:rowOff>
    </xdr:from>
    <xdr:to>
      <xdr:col>180</xdr:col>
      <xdr:colOff>111219</xdr:colOff>
      <xdr:row>59</xdr:row>
      <xdr:rowOff>10724</xdr:rowOff>
    </xdr:to>
    <xdr:grpSp>
      <xdr:nvGrpSpPr>
        <xdr:cNvPr id="149" name="群組 148">
          <a:extLst>
            <a:ext uri="{FF2B5EF4-FFF2-40B4-BE49-F238E27FC236}">
              <a16:creationId xmlns:a16="http://schemas.microsoft.com/office/drawing/2014/main" id="{5C08353E-90F0-4DCE-B236-9DE2EA0B613C}"/>
            </a:ext>
          </a:extLst>
        </xdr:cNvPr>
        <xdr:cNvGrpSpPr/>
      </xdr:nvGrpSpPr>
      <xdr:grpSpPr>
        <a:xfrm>
          <a:off x="25486178" y="6429376"/>
          <a:ext cx="342541" cy="606036"/>
          <a:chOff x="4111849" y="3567267"/>
          <a:chExt cx="313121" cy="622565"/>
        </a:xfrm>
        <a:solidFill>
          <a:schemeClr val="bg1"/>
        </a:solidFill>
      </xdr:grpSpPr>
      <xdr:sp macro="" textlink="">
        <xdr:nvSpPr>
          <xdr:cNvPr id="150" name="直角三角形 149">
            <a:extLst>
              <a:ext uri="{FF2B5EF4-FFF2-40B4-BE49-F238E27FC236}">
                <a16:creationId xmlns:a16="http://schemas.microsoft.com/office/drawing/2014/main" id="{9C27387B-96A7-FBF3-3C32-070E5DBE9D64}"/>
              </a:ext>
            </a:extLst>
          </xdr:cNvPr>
          <xdr:cNvSpPr/>
        </xdr:nvSpPr>
        <xdr:spPr>
          <a:xfrm rot="5400000" flipV="1">
            <a:off x="4135622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51" name="直角三角形 150">
            <a:extLst>
              <a:ext uri="{FF2B5EF4-FFF2-40B4-BE49-F238E27FC236}">
                <a16:creationId xmlns:a16="http://schemas.microsoft.com/office/drawing/2014/main" id="{4007F4B4-E062-A721-A8BE-36CF708D687E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178</xdr:col>
      <xdr:colOff>39838</xdr:colOff>
      <xdr:row>20</xdr:row>
      <xdr:rowOff>1</xdr:rowOff>
    </xdr:from>
    <xdr:to>
      <xdr:col>180</xdr:col>
      <xdr:colOff>126305</xdr:colOff>
      <xdr:row>25</xdr:row>
      <xdr:rowOff>10724</xdr:rowOff>
    </xdr:to>
    <xdr:grpSp>
      <xdr:nvGrpSpPr>
        <xdr:cNvPr id="152" name="群組 151">
          <a:extLst>
            <a:ext uri="{FF2B5EF4-FFF2-40B4-BE49-F238E27FC236}">
              <a16:creationId xmlns:a16="http://schemas.microsoft.com/office/drawing/2014/main" id="{F45EF904-F102-4903-BA80-EFE4496C06E7}"/>
            </a:ext>
          </a:extLst>
        </xdr:cNvPr>
        <xdr:cNvGrpSpPr/>
      </xdr:nvGrpSpPr>
      <xdr:grpSpPr>
        <a:xfrm>
          <a:off x="25471588" y="2381251"/>
          <a:ext cx="372217" cy="606036"/>
          <a:chOff x="4095007" y="3567267"/>
          <a:chExt cx="330152" cy="622565"/>
        </a:xfrm>
        <a:solidFill>
          <a:schemeClr val="bg1"/>
        </a:solidFill>
      </xdr:grpSpPr>
      <xdr:sp macro="" textlink="">
        <xdr:nvSpPr>
          <xdr:cNvPr id="153" name="直角三角形 152">
            <a:extLst>
              <a:ext uri="{FF2B5EF4-FFF2-40B4-BE49-F238E27FC236}">
                <a16:creationId xmlns:a16="http://schemas.microsoft.com/office/drawing/2014/main" id="{CA74E969-ED2B-8903-3239-C18585C6A0B3}"/>
              </a:ext>
            </a:extLst>
          </xdr:cNvPr>
          <xdr:cNvSpPr/>
        </xdr:nvSpPr>
        <xdr:spPr>
          <a:xfrm rot="5400000" flipV="1">
            <a:off x="4135811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54" name="直角三角形 153">
            <a:extLst>
              <a:ext uri="{FF2B5EF4-FFF2-40B4-BE49-F238E27FC236}">
                <a16:creationId xmlns:a16="http://schemas.microsoft.com/office/drawing/2014/main" id="{782532C9-0B1A-A77D-4693-FC3D66CF6087}"/>
              </a:ext>
            </a:extLst>
          </xdr:cNvPr>
          <xdr:cNvSpPr/>
        </xdr:nvSpPr>
        <xdr:spPr>
          <a:xfrm rot="10800000" flipV="1">
            <a:off x="4095007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51</xdr:col>
      <xdr:colOff>84731</xdr:colOff>
      <xdr:row>91</xdr:row>
      <xdr:rowOff>102551</xdr:rowOff>
    </xdr:from>
    <xdr:to>
      <xdr:col>53</xdr:col>
      <xdr:colOff>103051</xdr:colOff>
      <xdr:row>97</xdr:row>
      <xdr:rowOff>2804</xdr:rowOff>
    </xdr:to>
    <xdr:grpSp>
      <xdr:nvGrpSpPr>
        <xdr:cNvPr id="80" name="群組 79">
          <a:extLst>
            <a:ext uri="{FF2B5EF4-FFF2-40B4-BE49-F238E27FC236}">
              <a16:creationId xmlns:a16="http://schemas.microsoft.com/office/drawing/2014/main" id="{C6569524-31C3-4EDB-A18F-403A35E2C18D}"/>
            </a:ext>
          </a:extLst>
        </xdr:cNvPr>
        <xdr:cNvGrpSpPr/>
      </xdr:nvGrpSpPr>
      <xdr:grpSpPr>
        <a:xfrm>
          <a:off x="7371356" y="10937239"/>
          <a:ext cx="304070" cy="614628"/>
          <a:chOff x="4106960" y="3567267"/>
          <a:chExt cx="318297" cy="622565"/>
        </a:xfrm>
        <a:solidFill>
          <a:schemeClr val="bg1"/>
        </a:solidFill>
      </xdr:grpSpPr>
      <xdr:sp macro="" textlink="">
        <xdr:nvSpPr>
          <xdr:cNvPr id="83" name="直角三角形 82">
            <a:extLst>
              <a:ext uri="{FF2B5EF4-FFF2-40B4-BE49-F238E27FC236}">
                <a16:creationId xmlns:a16="http://schemas.microsoft.com/office/drawing/2014/main" id="{712E1707-145E-9384-85FF-A087829A20E5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87" name="直角三角形 86">
            <a:extLst>
              <a:ext uri="{FF2B5EF4-FFF2-40B4-BE49-F238E27FC236}">
                <a16:creationId xmlns:a16="http://schemas.microsoft.com/office/drawing/2014/main" id="{9B666492-DC79-72B1-E442-E455A33C9E61}"/>
              </a:ext>
            </a:extLst>
          </xdr:cNvPr>
          <xdr:cNvSpPr/>
        </xdr:nvSpPr>
        <xdr:spPr>
          <a:xfrm rot="10800000" flipV="1">
            <a:off x="4106960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62</xdr:col>
      <xdr:colOff>92076</xdr:colOff>
      <xdr:row>114</xdr:row>
      <xdr:rowOff>105682</xdr:rowOff>
    </xdr:from>
    <xdr:to>
      <xdr:col>64</xdr:col>
      <xdr:colOff>109591</xdr:colOff>
      <xdr:row>120</xdr:row>
      <xdr:rowOff>9111</xdr:rowOff>
    </xdr:to>
    <xdr:grpSp>
      <xdr:nvGrpSpPr>
        <xdr:cNvPr id="88" name="群組 87">
          <a:extLst>
            <a:ext uri="{FF2B5EF4-FFF2-40B4-BE49-F238E27FC236}">
              <a16:creationId xmlns:a16="http://schemas.microsoft.com/office/drawing/2014/main" id="{97510169-D93C-4714-8B5C-71C250FD27CE}"/>
            </a:ext>
          </a:extLst>
        </xdr:cNvPr>
        <xdr:cNvGrpSpPr/>
      </xdr:nvGrpSpPr>
      <xdr:grpSpPr>
        <a:xfrm>
          <a:off x="8950326" y="13678807"/>
          <a:ext cx="303265" cy="617804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98" name="直角三角形 97">
            <a:extLst>
              <a:ext uri="{FF2B5EF4-FFF2-40B4-BE49-F238E27FC236}">
                <a16:creationId xmlns:a16="http://schemas.microsoft.com/office/drawing/2014/main" id="{52D69C1F-ECDF-D714-2ADA-503B5A9469A2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99" name="直角三角形 98">
            <a:extLst>
              <a:ext uri="{FF2B5EF4-FFF2-40B4-BE49-F238E27FC236}">
                <a16:creationId xmlns:a16="http://schemas.microsoft.com/office/drawing/2014/main" id="{3F00FD58-BFC0-E992-AD0D-5F9A42F077FC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91</xdr:col>
      <xdr:colOff>101147</xdr:colOff>
      <xdr:row>99</xdr:row>
      <xdr:rowOff>126999</xdr:rowOff>
    </xdr:from>
    <xdr:to>
      <xdr:col>93</xdr:col>
      <xdr:colOff>118661</xdr:colOff>
      <xdr:row>105</xdr:row>
      <xdr:rowOff>25892</xdr:rowOff>
    </xdr:to>
    <xdr:grpSp>
      <xdr:nvGrpSpPr>
        <xdr:cNvPr id="100" name="群組 99">
          <a:extLst>
            <a:ext uri="{FF2B5EF4-FFF2-40B4-BE49-F238E27FC236}">
              <a16:creationId xmlns:a16="http://schemas.microsoft.com/office/drawing/2014/main" id="{CAE9E4A3-3DA2-4A20-9EF7-FD26D3696ABD}"/>
            </a:ext>
          </a:extLst>
        </xdr:cNvPr>
        <xdr:cNvGrpSpPr/>
      </xdr:nvGrpSpPr>
      <xdr:grpSpPr>
        <a:xfrm>
          <a:off x="13102772" y="11914187"/>
          <a:ext cx="303264" cy="613268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101" name="直角三角形 100">
            <a:extLst>
              <a:ext uri="{FF2B5EF4-FFF2-40B4-BE49-F238E27FC236}">
                <a16:creationId xmlns:a16="http://schemas.microsoft.com/office/drawing/2014/main" id="{25275E8E-B88B-8A0D-B167-D71B2C89DD3E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02" name="直角三角形 101">
            <a:extLst>
              <a:ext uri="{FF2B5EF4-FFF2-40B4-BE49-F238E27FC236}">
                <a16:creationId xmlns:a16="http://schemas.microsoft.com/office/drawing/2014/main" id="{BA1DB17F-B321-D9E3-1BF4-7DF41492BF9A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87</xdr:col>
      <xdr:colOff>112561</xdr:colOff>
      <xdr:row>142</xdr:row>
      <xdr:rowOff>114670</xdr:rowOff>
    </xdr:from>
    <xdr:to>
      <xdr:col>90</xdr:col>
      <xdr:colOff>2800</xdr:colOff>
      <xdr:row>148</xdr:row>
      <xdr:rowOff>8574</xdr:rowOff>
    </xdr:to>
    <xdr:grpSp>
      <xdr:nvGrpSpPr>
        <xdr:cNvPr id="103" name="群組 102">
          <a:extLst>
            <a:ext uri="{FF2B5EF4-FFF2-40B4-BE49-F238E27FC236}">
              <a16:creationId xmlns:a16="http://schemas.microsoft.com/office/drawing/2014/main" id="{BE8E38C6-00BD-4BF4-A18E-A7F404622525}"/>
            </a:ext>
          </a:extLst>
        </xdr:cNvPr>
        <xdr:cNvGrpSpPr/>
      </xdr:nvGrpSpPr>
      <xdr:grpSpPr>
        <a:xfrm>
          <a:off x="12542686" y="17021545"/>
          <a:ext cx="318864" cy="608279"/>
          <a:chOff x="4128098" y="3567267"/>
          <a:chExt cx="313814" cy="622565"/>
        </a:xfrm>
        <a:solidFill>
          <a:schemeClr val="bg1"/>
        </a:solidFill>
      </xdr:grpSpPr>
      <xdr:sp macro="" textlink="">
        <xdr:nvSpPr>
          <xdr:cNvPr id="104" name="直角三角形 103">
            <a:extLst>
              <a:ext uri="{FF2B5EF4-FFF2-40B4-BE49-F238E27FC236}">
                <a16:creationId xmlns:a16="http://schemas.microsoft.com/office/drawing/2014/main" id="{62C5C30D-8AFB-E91F-D424-AB2387DB8522}"/>
              </a:ext>
            </a:extLst>
          </xdr:cNvPr>
          <xdr:cNvSpPr/>
        </xdr:nvSpPr>
        <xdr:spPr>
          <a:xfrm rot="5400000" flipV="1">
            <a:off x="4152564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05" name="直角三角形 104">
            <a:extLst>
              <a:ext uri="{FF2B5EF4-FFF2-40B4-BE49-F238E27FC236}">
                <a16:creationId xmlns:a16="http://schemas.microsoft.com/office/drawing/2014/main" id="{B558B4D2-D942-B13F-C432-369045AA19D9}"/>
              </a:ext>
            </a:extLst>
          </xdr:cNvPr>
          <xdr:cNvSpPr/>
        </xdr:nvSpPr>
        <xdr:spPr>
          <a:xfrm rot="10800000" flipV="1">
            <a:off x="4128098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178</xdr:col>
      <xdr:colOff>102507</xdr:colOff>
      <xdr:row>211</xdr:row>
      <xdr:rowOff>1</xdr:rowOff>
    </xdr:from>
    <xdr:to>
      <xdr:col>181</xdr:col>
      <xdr:colOff>796</xdr:colOff>
      <xdr:row>216</xdr:row>
      <xdr:rowOff>29068</xdr:rowOff>
    </xdr:to>
    <xdr:grpSp>
      <xdr:nvGrpSpPr>
        <xdr:cNvPr id="106" name="群組 105">
          <a:extLst>
            <a:ext uri="{FF2B5EF4-FFF2-40B4-BE49-F238E27FC236}">
              <a16:creationId xmlns:a16="http://schemas.microsoft.com/office/drawing/2014/main" id="{27C2C22A-2036-41B6-9A80-F090422DAC83}"/>
            </a:ext>
          </a:extLst>
        </xdr:cNvPr>
        <xdr:cNvGrpSpPr/>
      </xdr:nvGrpSpPr>
      <xdr:grpSpPr>
        <a:xfrm>
          <a:off x="25534257" y="25122189"/>
          <a:ext cx="326914" cy="624379"/>
          <a:chOff x="4111849" y="3567267"/>
          <a:chExt cx="312024" cy="622565"/>
        </a:xfrm>
        <a:solidFill>
          <a:schemeClr val="bg1"/>
        </a:solidFill>
      </xdr:grpSpPr>
      <xdr:sp macro="" textlink="">
        <xdr:nvSpPr>
          <xdr:cNvPr id="107" name="直角三角形 106">
            <a:extLst>
              <a:ext uri="{FF2B5EF4-FFF2-40B4-BE49-F238E27FC236}">
                <a16:creationId xmlns:a16="http://schemas.microsoft.com/office/drawing/2014/main" id="{B4A59410-8ED3-1A6F-EF71-C891E3DAB16A}"/>
              </a:ext>
            </a:extLst>
          </xdr:cNvPr>
          <xdr:cNvSpPr/>
        </xdr:nvSpPr>
        <xdr:spPr>
          <a:xfrm rot="5400000" flipV="1">
            <a:off x="4119853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08" name="直角三角形 107">
            <a:extLst>
              <a:ext uri="{FF2B5EF4-FFF2-40B4-BE49-F238E27FC236}">
                <a16:creationId xmlns:a16="http://schemas.microsoft.com/office/drawing/2014/main" id="{616CFC87-871D-37B9-4AAB-C023D5D3DBF5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135</xdr:col>
      <xdr:colOff>94343</xdr:colOff>
      <xdr:row>20</xdr:row>
      <xdr:rowOff>0</xdr:rowOff>
    </xdr:from>
    <xdr:to>
      <xdr:col>137</xdr:col>
      <xdr:colOff>105508</xdr:colOff>
      <xdr:row>25</xdr:row>
      <xdr:rowOff>29068</xdr:rowOff>
    </xdr:to>
    <xdr:grpSp>
      <xdr:nvGrpSpPr>
        <xdr:cNvPr id="109" name="群組 108">
          <a:extLst>
            <a:ext uri="{FF2B5EF4-FFF2-40B4-BE49-F238E27FC236}">
              <a16:creationId xmlns:a16="http://schemas.microsoft.com/office/drawing/2014/main" id="{567FF10D-8E74-4872-A009-5F04E719A901}"/>
            </a:ext>
          </a:extLst>
        </xdr:cNvPr>
        <xdr:cNvGrpSpPr/>
      </xdr:nvGrpSpPr>
      <xdr:grpSpPr>
        <a:xfrm>
          <a:off x="19382468" y="2381250"/>
          <a:ext cx="296915" cy="624381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110" name="直角三角形 109">
            <a:extLst>
              <a:ext uri="{FF2B5EF4-FFF2-40B4-BE49-F238E27FC236}">
                <a16:creationId xmlns:a16="http://schemas.microsoft.com/office/drawing/2014/main" id="{5FB15AD3-1699-22AC-5DFD-06FC772B0CD7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11" name="直角三角形 110">
            <a:extLst>
              <a:ext uri="{FF2B5EF4-FFF2-40B4-BE49-F238E27FC236}">
                <a16:creationId xmlns:a16="http://schemas.microsoft.com/office/drawing/2014/main" id="{D8EB9801-F1D9-87C2-04D9-C76C9DCAF16E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135</xdr:col>
      <xdr:colOff>94343</xdr:colOff>
      <xdr:row>54</xdr:row>
      <xdr:rowOff>0</xdr:rowOff>
    </xdr:from>
    <xdr:to>
      <xdr:col>137</xdr:col>
      <xdr:colOff>105508</xdr:colOff>
      <xdr:row>59</xdr:row>
      <xdr:rowOff>29067</xdr:rowOff>
    </xdr:to>
    <xdr:grpSp>
      <xdr:nvGrpSpPr>
        <xdr:cNvPr id="112" name="群組 111">
          <a:extLst>
            <a:ext uri="{FF2B5EF4-FFF2-40B4-BE49-F238E27FC236}">
              <a16:creationId xmlns:a16="http://schemas.microsoft.com/office/drawing/2014/main" id="{E6AD82A2-5209-460A-809A-353AFE8276E2}"/>
            </a:ext>
          </a:extLst>
        </xdr:cNvPr>
        <xdr:cNvGrpSpPr/>
      </xdr:nvGrpSpPr>
      <xdr:grpSpPr>
        <a:xfrm>
          <a:off x="19382468" y="6429375"/>
          <a:ext cx="296915" cy="624380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113" name="直角三角形 112">
            <a:extLst>
              <a:ext uri="{FF2B5EF4-FFF2-40B4-BE49-F238E27FC236}">
                <a16:creationId xmlns:a16="http://schemas.microsoft.com/office/drawing/2014/main" id="{4063768E-2E16-34B9-E3A2-2712D5031BEC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14" name="直角三角形 113">
            <a:extLst>
              <a:ext uri="{FF2B5EF4-FFF2-40B4-BE49-F238E27FC236}">
                <a16:creationId xmlns:a16="http://schemas.microsoft.com/office/drawing/2014/main" id="{94810FE8-FB57-B6A9-00A6-45FED0285B5B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135</xdr:col>
      <xdr:colOff>94343</xdr:colOff>
      <xdr:row>88</xdr:row>
      <xdr:rowOff>0</xdr:rowOff>
    </xdr:from>
    <xdr:to>
      <xdr:col>137</xdr:col>
      <xdr:colOff>105508</xdr:colOff>
      <xdr:row>93</xdr:row>
      <xdr:rowOff>29067</xdr:rowOff>
    </xdr:to>
    <xdr:grpSp>
      <xdr:nvGrpSpPr>
        <xdr:cNvPr id="119" name="群組 118">
          <a:extLst>
            <a:ext uri="{FF2B5EF4-FFF2-40B4-BE49-F238E27FC236}">
              <a16:creationId xmlns:a16="http://schemas.microsoft.com/office/drawing/2014/main" id="{455A28D6-9E22-446A-B531-BA1D734F1BF8}"/>
            </a:ext>
          </a:extLst>
        </xdr:cNvPr>
        <xdr:cNvGrpSpPr/>
      </xdr:nvGrpSpPr>
      <xdr:grpSpPr>
        <a:xfrm>
          <a:off x="19382468" y="10477500"/>
          <a:ext cx="296915" cy="624380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120" name="直角三角形 119">
            <a:extLst>
              <a:ext uri="{FF2B5EF4-FFF2-40B4-BE49-F238E27FC236}">
                <a16:creationId xmlns:a16="http://schemas.microsoft.com/office/drawing/2014/main" id="{C303A414-81AC-478D-3B60-37B353D53122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21" name="直角三角形 120">
            <a:extLst>
              <a:ext uri="{FF2B5EF4-FFF2-40B4-BE49-F238E27FC236}">
                <a16:creationId xmlns:a16="http://schemas.microsoft.com/office/drawing/2014/main" id="{B05F356B-EBD8-86C1-6EE5-31343C5CB9CB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135</xdr:col>
      <xdr:colOff>82551</xdr:colOff>
      <xdr:row>122</xdr:row>
      <xdr:rowOff>1</xdr:rowOff>
    </xdr:from>
    <xdr:to>
      <xdr:col>137</xdr:col>
      <xdr:colOff>112464</xdr:colOff>
      <xdr:row>127</xdr:row>
      <xdr:rowOff>29069</xdr:rowOff>
    </xdr:to>
    <xdr:grpSp>
      <xdr:nvGrpSpPr>
        <xdr:cNvPr id="122" name="群組 121">
          <a:extLst>
            <a:ext uri="{FF2B5EF4-FFF2-40B4-BE49-F238E27FC236}">
              <a16:creationId xmlns:a16="http://schemas.microsoft.com/office/drawing/2014/main" id="{57F87FD5-0B37-46BC-87C7-D8E0BE97E7B2}"/>
            </a:ext>
          </a:extLst>
        </xdr:cNvPr>
        <xdr:cNvGrpSpPr/>
      </xdr:nvGrpSpPr>
      <xdr:grpSpPr>
        <a:xfrm>
          <a:off x="19370676" y="14525626"/>
          <a:ext cx="315663" cy="624381"/>
          <a:chOff x="4112234" y="3567267"/>
          <a:chExt cx="313023" cy="622565"/>
        </a:xfrm>
        <a:solidFill>
          <a:schemeClr val="bg1"/>
        </a:solidFill>
      </xdr:grpSpPr>
      <xdr:sp macro="" textlink="">
        <xdr:nvSpPr>
          <xdr:cNvPr id="123" name="直角三角形 122">
            <a:extLst>
              <a:ext uri="{FF2B5EF4-FFF2-40B4-BE49-F238E27FC236}">
                <a16:creationId xmlns:a16="http://schemas.microsoft.com/office/drawing/2014/main" id="{FA7705ED-1759-A6B5-910D-186B4524CC71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24" name="直角三角形 123">
            <a:extLst>
              <a:ext uri="{FF2B5EF4-FFF2-40B4-BE49-F238E27FC236}">
                <a16:creationId xmlns:a16="http://schemas.microsoft.com/office/drawing/2014/main" id="{85294D42-0209-E69D-ACB9-93FC54F4622A}"/>
              </a:ext>
            </a:extLst>
          </xdr:cNvPr>
          <xdr:cNvSpPr/>
        </xdr:nvSpPr>
        <xdr:spPr>
          <a:xfrm rot="10800000" flipV="1">
            <a:off x="4112234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135</xdr:col>
      <xdr:colOff>101149</xdr:colOff>
      <xdr:row>156</xdr:row>
      <xdr:rowOff>3174</xdr:rowOff>
    </xdr:from>
    <xdr:to>
      <xdr:col>137</xdr:col>
      <xdr:colOff>112617</xdr:colOff>
      <xdr:row>161</xdr:row>
      <xdr:rowOff>29067</xdr:rowOff>
    </xdr:to>
    <xdr:grpSp>
      <xdr:nvGrpSpPr>
        <xdr:cNvPr id="125" name="群組 124">
          <a:extLst>
            <a:ext uri="{FF2B5EF4-FFF2-40B4-BE49-F238E27FC236}">
              <a16:creationId xmlns:a16="http://schemas.microsoft.com/office/drawing/2014/main" id="{3A0AA55A-A9C8-427F-9BE6-422600171B7F}"/>
            </a:ext>
          </a:extLst>
        </xdr:cNvPr>
        <xdr:cNvGrpSpPr/>
      </xdr:nvGrpSpPr>
      <xdr:grpSpPr>
        <a:xfrm>
          <a:off x="19389274" y="18576924"/>
          <a:ext cx="297218" cy="621206"/>
          <a:chOff x="4111444" y="3567267"/>
          <a:chExt cx="313813" cy="622565"/>
        </a:xfrm>
        <a:solidFill>
          <a:schemeClr val="bg1"/>
        </a:solidFill>
      </xdr:grpSpPr>
      <xdr:sp macro="" textlink="">
        <xdr:nvSpPr>
          <xdr:cNvPr id="126" name="直角三角形 125">
            <a:extLst>
              <a:ext uri="{FF2B5EF4-FFF2-40B4-BE49-F238E27FC236}">
                <a16:creationId xmlns:a16="http://schemas.microsoft.com/office/drawing/2014/main" id="{97CB4CD2-BB79-1FA8-8CB3-6DB4F655680D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27" name="直角三角形 126">
            <a:extLst>
              <a:ext uri="{FF2B5EF4-FFF2-40B4-BE49-F238E27FC236}">
                <a16:creationId xmlns:a16="http://schemas.microsoft.com/office/drawing/2014/main" id="{A6A0843C-0A2A-F957-160C-15BC3B526F91}"/>
              </a:ext>
            </a:extLst>
          </xdr:cNvPr>
          <xdr:cNvSpPr/>
        </xdr:nvSpPr>
        <xdr:spPr>
          <a:xfrm rot="10800000" flipV="1">
            <a:off x="4111444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135</xdr:col>
      <xdr:colOff>110218</xdr:colOff>
      <xdr:row>189</xdr:row>
      <xdr:rowOff>114754</xdr:rowOff>
    </xdr:from>
    <xdr:to>
      <xdr:col>137</xdr:col>
      <xdr:colOff>121383</xdr:colOff>
      <xdr:row>195</xdr:row>
      <xdr:rowOff>18182</xdr:rowOff>
    </xdr:to>
    <xdr:grpSp>
      <xdr:nvGrpSpPr>
        <xdr:cNvPr id="128" name="群組 127">
          <a:extLst>
            <a:ext uri="{FF2B5EF4-FFF2-40B4-BE49-F238E27FC236}">
              <a16:creationId xmlns:a16="http://schemas.microsoft.com/office/drawing/2014/main" id="{1AC350FD-EE94-4168-AEEC-9C9968BC13B2}"/>
            </a:ext>
          </a:extLst>
        </xdr:cNvPr>
        <xdr:cNvGrpSpPr/>
      </xdr:nvGrpSpPr>
      <xdr:grpSpPr>
        <a:xfrm>
          <a:off x="19398343" y="22617567"/>
          <a:ext cx="296915" cy="617803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129" name="直角三角形 128">
            <a:extLst>
              <a:ext uri="{FF2B5EF4-FFF2-40B4-BE49-F238E27FC236}">
                <a16:creationId xmlns:a16="http://schemas.microsoft.com/office/drawing/2014/main" id="{A250CA5E-EEA8-967A-75B2-8B2DFA1860E4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30" name="直角三角形 129">
            <a:extLst>
              <a:ext uri="{FF2B5EF4-FFF2-40B4-BE49-F238E27FC236}">
                <a16:creationId xmlns:a16="http://schemas.microsoft.com/office/drawing/2014/main" id="{A6C6066A-95D3-4D61-F1E1-ACBFF645DF5A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62</xdr:col>
      <xdr:colOff>101947</xdr:colOff>
      <xdr:row>132</xdr:row>
      <xdr:rowOff>101706</xdr:rowOff>
    </xdr:from>
    <xdr:to>
      <xdr:col>68</xdr:col>
      <xdr:colOff>11726</xdr:colOff>
      <xdr:row>134</xdr:row>
      <xdr:rowOff>119221</xdr:rowOff>
    </xdr:to>
    <xdr:grpSp>
      <xdr:nvGrpSpPr>
        <xdr:cNvPr id="131" name="群組 130">
          <a:extLst>
            <a:ext uri="{FF2B5EF4-FFF2-40B4-BE49-F238E27FC236}">
              <a16:creationId xmlns:a16="http://schemas.microsoft.com/office/drawing/2014/main" id="{F6934EE1-970F-4FA1-B965-E367A0D9CE78}"/>
            </a:ext>
          </a:extLst>
        </xdr:cNvPr>
        <xdr:cNvGrpSpPr/>
      </xdr:nvGrpSpPr>
      <xdr:grpSpPr>
        <a:xfrm rot="5400000">
          <a:off x="9215892" y="15562261"/>
          <a:ext cx="255640" cy="767029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132" name="直角三角形 131">
            <a:extLst>
              <a:ext uri="{FF2B5EF4-FFF2-40B4-BE49-F238E27FC236}">
                <a16:creationId xmlns:a16="http://schemas.microsoft.com/office/drawing/2014/main" id="{DF44B9B4-1EDD-59D0-8613-24F1387DD562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33" name="直角三角形 132">
            <a:extLst>
              <a:ext uri="{FF2B5EF4-FFF2-40B4-BE49-F238E27FC236}">
                <a16:creationId xmlns:a16="http://schemas.microsoft.com/office/drawing/2014/main" id="{208D1359-5C3C-109C-326B-F27F01484037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69</xdr:col>
      <xdr:colOff>104668</xdr:colOff>
      <xdr:row>132</xdr:row>
      <xdr:rowOff>92181</xdr:rowOff>
    </xdr:from>
    <xdr:to>
      <xdr:col>75</xdr:col>
      <xdr:colOff>11272</xdr:colOff>
      <xdr:row>134</xdr:row>
      <xdr:rowOff>106521</xdr:rowOff>
    </xdr:to>
    <xdr:grpSp>
      <xdr:nvGrpSpPr>
        <xdr:cNvPr id="143" name="群組 142">
          <a:extLst>
            <a:ext uri="{FF2B5EF4-FFF2-40B4-BE49-F238E27FC236}">
              <a16:creationId xmlns:a16="http://schemas.microsoft.com/office/drawing/2014/main" id="{F260820C-D4E8-42C2-A0EC-3DB83A5229CB}"/>
            </a:ext>
          </a:extLst>
        </xdr:cNvPr>
        <xdr:cNvGrpSpPr/>
      </xdr:nvGrpSpPr>
      <xdr:grpSpPr>
        <a:xfrm rot="5400000">
          <a:off x="10218737" y="15552737"/>
          <a:ext cx="252465" cy="763854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144" name="直角三角形 143">
            <a:extLst>
              <a:ext uri="{FF2B5EF4-FFF2-40B4-BE49-F238E27FC236}">
                <a16:creationId xmlns:a16="http://schemas.microsoft.com/office/drawing/2014/main" id="{E514F01A-24E4-E0C9-E3F7-0DA9A07F7FC5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45" name="直角三角形 144">
            <a:extLst>
              <a:ext uri="{FF2B5EF4-FFF2-40B4-BE49-F238E27FC236}">
                <a16:creationId xmlns:a16="http://schemas.microsoft.com/office/drawing/2014/main" id="{30E1E7AA-7F36-1C25-1F0B-DB7EB017F51B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83</xdr:col>
      <xdr:colOff>90607</xdr:colOff>
      <xdr:row>152</xdr:row>
      <xdr:rowOff>2830</xdr:rowOff>
    </xdr:from>
    <xdr:to>
      <xdr:col>88</xdr:col>
      <xdr:colOff>116500</xdr:colOff>
      <xdr:row>154</xdr:row>
      <xdr:rowOff>10819</xdr:rowOff>
    </xdr:to>
    <xdr:grpSp>
      <xdr:nvGrpSpPr>
        <xdr:cNvPr id="155" name="群組 154">
          <a:extLst>
            <a:ext uri="{FF2B5EF4-FFF2-40B4-BE49-F238E27FC236}">
              <a16:creationId xmlns:a16="http://schemas.microsoft.com/office/drawing/2014/main" id="{C84EB999-A43A-4A3A-935F-F72C755678C2}"/>
            </a:ext>
          </a:extLst>
        </xdr:cNvPr>
        <xdr:cNvGrpSpPr/>
      </xdr:nvGrpSpPr>
      <xdr:grpSpPr>
        <a:xfrm rot="5400000">
          <a:off x="12196309" y="17853253"/>
          <a:ext cx="246114" cy="740268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156" name="直角三角形 155">
            <a:extLst>
              <a:ext uri="{FF2B5EF4-FFF2-40B4-BE49-F238E27FC236}">
                <a16:creationId xmlns:a16="http://schemas.microsoft.com/office/drawing/2014/main" id="{7F918FB3-045F-0F4C-4FBC-368BB1F64843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57" name="直角三角形 156">
            <a:extLst>
              <a:ext uri="{FF2B5EF4-FFF2-40B4-BE49-F238E27FC236}">
                <a16:creationId xmlns:a16="http://schemas.microsoft.com/office/drawing/2014/main" id="{44FB7527-BC91-15B3-20FE-241791E6F60C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100</xdr:col>
      <xdr:colOff>1233</xdr:colOff>
      <xdr:row>155</xdr:row>
      <xdr:rowOff>92076</xdr:rowOff>
    </xdr:from>
    <xdr:to>
      <xdr:col>105</xdr:col>
      <xdr:colOff>11746</xdr:colOff>
      <xdr:row>157</xdr:row>
      <xdr:rowOff>106415</xdr:rowOff>
    </xdr:to>
    <xdr:grpSp>
      <xdr:nvGrpSpPr>
        <xdr:cNvPr id="158" name="群組 157">
          <a:extLst>
            <a:ext uri="{FF2B5EF4-FFF2-40B4-BE49-F238E27FC236}">
              <a16:creationId xmlns:a16="http://schemas.microsoft.com/office/drawing/2014/main" id="{8CD3E9AE-1A1A-49D1-9255-3D56E4F33409}"/>
            </a:ext>
          </a:extLst>
        </xdr:cNvPr>
        <xdr:cNvGrpSpPr/>
      </xdr:nvGrpSpPr>
      <xdr:grpSpPr>
        <a:xfrm rot="5400000">
          <a:off x="14524945" y="18310552"/>
          <a:ext cx="252464" cy="724888"/>
          <a:chOff x="4111849" y="3567267"/>
          <a:chExt cx="313408" cy="605559"/>
        </a:xfrm>
        <a:solidFill>
          <a:schemeClr val="bg1"/>
        </a:solidFill>
      </xdr:grpSpPr>
      <xdr:sp macro="" textlink="">
        <xdr:nvSpPr>
          <xdr:cNvPr id="159" name="直角三角形 158">
            <a:extLst>
              <a:ext uri="{FF2B5EF4-FFF2-40B4-BE49-F238E27FC236}">
                <a16:creationId xmlns:a16="http://schemas.microsoft.com/office/drawing/2014/main" id="{C027FFBD-FD5D-E2C8-D2E4-4BB7E7267B09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60" name="直角三角形 159">
            <a:extLst>
              <a:ext uri="{FF2B5EF4-FFF2-40B4-BE49-F238E27FC236}">
                <a16:creationId xmlns:a16="http://schemas.microsoft.com/office/drawing/2014/main" id="{470537D5-19D9-CF3C-6CE2-E7DD51FB31B5}"/>
              </a:ext>
            </a:extLst>
          </xdr:cNvPr>
          <xdr:cNvSpPr/>
        </xdr:nvSpPr>
        <xdr:spPr>
          <a:xfrm rot="10800000" flipV="1">
            <a:off x="4111849" y="3868275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99</xdr:col>
      <xdr:colOff>113433</xdr:colOff>
      <xdr:row>189</xdr:row>
      <xdr:rowOff>92076</xdr:rowOff>
    </xdr:from>
    <xdr:to>
      <xdr:col>104</xdr:col>
      <xdr:colOff>115658</xdr:colOff>
      <xdr:row>191</xdr:row>
      <xdr:rowOff>103240</xdr:rowOff>
    </xdr:to>
    <xdr:grpSp>
      <xdr:nvGrpSpPr>
        <xdr:cNvPr id="161" name="群組 160">
          <a:extLst>
            <a:ext uri="{FF2B5EF4-FFF2-40B4-BE49-F238E27FC236}">
              <a16:creationId xmlns:a16="http://schemas.microsoft.com/office/drawing/2014/main" id="{751C8825-B2E2-43AB-9A55-6B99FB4B963A}"/>
            </a:ext>
          </a:extLst>
        </xdr:cNvPr>
        <xdr:cNvGrpSpPr/>
      </xdr:nvGrpSpPr>
      <xdr:grpSpPr>
        <a:xfrm rot="5400000">
          <a:off x="14491713" y="22361234"/>
          <a:ext cx="249289" cy="716600"/>
          <a:chOff x="4111849" y="3567267"/>
          <a:chExt cx="313408" cy="605333"/>
        </a:xfrm>
        <a:solidFill>
          <a:schemeClr val="bg1"/>
        </a:solidFill>
      </xdr:grpSpPr>
      <xdr:sp macro="" textlink="">
        <xdr:nvSpPr>
          <xdr:cNvPr id="162" name="直角三角形 161">
            <a:extLst>
              <a:ext uri="{FF2B5EF4-FFF2-40B4-BE49-F238E27FC236}">
                <a16:creationId xmlns:a16="http://schemas.microsoft.com/office/drawing/2014/main" id="{6D85CAF2-556A-F304-59EF-2A5012CBEF1E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63" name="直角三角形 162">
            <a:extLst>
              <a:ext uri="{FF2B5EF4-FFF2-40B4-BE49-F238E27FC236}">
                <a16:creationId xmlns:a16="http://schemas.microsoft.com/office/drawing/2014/main" id="{781A79DE-C26D-588F-DE65-2F666778AD61}"/>
              </a:ext>
            </a:extLst>
          </xdr:cNvPr>
          <xdr:cNvSpPr/>
        </xdr:nvSpPr>
        <xdr:spPr>
          <a:xfrm rot="10800000" flipV="1">
            <a:off x="4111849" y="3868049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128</xdr:col>
      <xdr:colOff>102507</xdr:colOff>
      <xdr:row>201</xdr:row>
      <xdr:rowOff>114754</xdr:rowOff>
    </xdr:from>
    <xdr:to>
      <xdr:col>134</xdr:col>
      <xdr:colOff>9111</xdr:colOff>
      <xdr:row>203</xdr:row>
      <xdr:rowOff>125918</xdr:rowOff>
    </xdr:to>
    <xdr:grpSp>
      <xdr:nvGrpSpPr>
        <xdr:cNvPr id="164" name="群組 163">
          <a:extLst>
            <a:ext uri="{FF2B5EF4-FFF2-40B4-BE49-F238E27FC236}">
              <a16:creationId xmlns:a16="http://schemas.microsoft.com/office/drawing/2014/main" id="{62DBCA03-62AC-4B56-AAD9-FDAF5823DC7E}"/>
            </a:ext>
          </a:extLst>
        </xdr:cNvPr>
        <xdr:cNvGrpSpPr/>
      </xdr:nvGrpSpPr>
      <xdr:grpSpPr>
        <a:xfrm rot="5400000">
          <a:off x="18647789" y="23789035"/>
          <a:ext cx="249289" cy="763854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165" name="直角三角形 164">
            <a:extLst>
              <a:ext uri="{FF2B5EF4-FFF2-40B4-BE49-F238E27FC236}">
                <a16:creationId xmlns:a16="http://schemas.microsoft.com/office/drawing/2014/main" id="{C6C2A1FA-C840-CA94-EFBD-C522FEB0FB26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66" name="直角三角形 165">
            <a:extLst>
              <a:ext uri="{FF2B5EF4-FFF2-40B4-BE49-F238E27FC236}">
                <a16:creationId xmlns:a16="http://schemas.microsoft.com/office/drawing/2014/main" id="{EE0EF1F4-941E-7067-EBEC-676EB5AF7EA7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167</xdr:col>
      <xdr:colOff>102507</xdr:colOff>
      <xdr:row>198</xdr:row>
      <xdr:rowOff>105683</xdr:rowOff>
    </xdr:from>
    <xdr:to>
      <xdr:col>173</xdr:col>
      <xdr:colOff>9110</xdr:colOff>
      <xdr:row>200</xdr:row>
      <xdr:rowOff>116848</xdr:rowOff>
    </xdr:to>
    <xdr:grpSp>
      <xdr:nvGrpSpPr>
        <xdr:cNvPr id="167" name="群組 166">
          <a:extLst>
            <a:ext uri="{FF2B5EF4-FFF2-40B4-BE49-F238E27FC236}">
              <a16:creationId xmlns:a16="http://schemas.microsoft.com/office/drawing/2014/main" id="{B844A710-8B34-4AE6-9307-283132DF36EA}"/>
            </a:ext>
          </a:extLst>
        </xdr:cNvPr>
        <xdr:cNvGrpSpPr/>
      </xdr:nvGrpSpPr>
      <xdr:grpSpPr>
        <a:xfrm rot="5400000">
          <a:off x="24219914" y="23422776"/>
          <a:ext cx="249290" cy="763853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168" name="直角三角形 167">
            <a:extLst>
              <a:ext uri="{FF2B5EF4-FFF2-40B4-BE49-F238E27FC236}">
                <a16:creationId xmlns:a16="http://schemas.microsoft.com/office/drawing/2014/main" id="{BA24A364-4C56-8038-08E1-531164580FF4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69" name="直角三角形 168">
            <a:extLst>
              <a:ext uri="{FF2B5EF4-FFF2-40B4-BE49-F238E27FC236}">
                <a16:creationId xmlns:a16="http://schemas.microsoft.com/office/drawing/2014/main" id="{14DF9A1B-152F-58B2-9DA9-37B45ECC8A7D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154</xdr:col>
      <xdr:colOff>1</xdr:colOff>
      <xdr:row>180</xdr:row>
      <xdr:rowOff>104776</xdr:rowOff>
    </xdr:from>
    <xdr:to>
      <xdr:col>159</xdr:col>
      <xdr:colOff>29068</xdr:colOff>
      <xdr:row>182</xdr:row>
      <xdr:rowOff>106415</xdr:rowOff>
    </xdr:to>
    <xdr:grpSp>
      <xdr:nvGrpSpPr>
        <xdr:cNvPr id="170" name="群組 169">
          <a:extLst>
            <a:ext uri="{FF2B5EF4-FFF2-40B4-BE49-F238E27FC236}">
              <a16:creationId xmlns:a16="http://schemas.microsoft.com/office/drawing/2014/main" id="{3E0523B5-E3AC-4CA8-9835-8ADDC899F6CA}"/>
            </a:ext>
          </a:extLst>
        </xdr:cNvPr>
        <xdr:cNvGrpSpPr/>
      </xdr:nvGrpSpPr>
      <xdr:grpSpPr>
        <a:xfrm rot="5400000">
          <a:off x="22254590" y="21284187"/>
          <a:ext cx="239764" cy="743442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171" name="直角三角形 170">
            <a:extLst>
              <a:ext uri="{FF2B5EF4-FFF2-40B4-BE49-F238E27FC236}">
                <a16:creationId xmlns:a16="http://schemas.microsoft.com/office/drawing/2014/main" id="{5456E3E3-F4E0-9D12-A527-5614F64D5CD1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72" name="直角三角形 171">
            <a:extLst>
              <a:ext uri="{FF2B5EF4-FFF2-40B4-BE49-F238E27FC236}">
                <a16:creationId xmlns:a16="http://schemas.microsoft.com/office/drawing/2014/main" id="{8A9A3DF1-073D-513E-E498-04D3D7A268B7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167</xdr:col>
      <xdr:colOff>82550</xdr:colOff>
      <xdr:row>164</xdr:row>
      <xdr:rowOff>105683</xdr:rowOff>
    </xdr:from>
    <xdr:to>
      <xdr:col>173</xdr:col>
      <xdr:colOff>1854</xdr:colOff>
      <xdr:row>166</xdr:row>
      <xdr:rowOff>116848</xdr:rowOff>
    </xdr:to>
    <xdr:grpSp>
      <xdr:nvGrpSpPr>
        <xdr:cNvPr id="173" name="群組 172">
          <a:extLst>
            <a:ext uri="{FF2B5EF4-FFF2-40B4-BE49-F238E27FC236}">
              <a16:creationId xmlns:a16="http://schemas.microsoft.com/office/drawing/2014/main" id="{31395E32-5C54-443D-AFF1-6775E49B4679}"/>
            </a:ext>
          </a:extLst>
        </xdr:cNvPr>
        <xdr:cNvGrpSpPr/>
      </xdr:nvGrpSpPr>
      <xdr:grpSpPr>
        <a:xfrm rot="5400000">
          <a:off x="24206307" y="19368301"/>
          <a:ext cx="249290" cy="776554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174" name="直角三角形 173">
            <a:extLst>
              <a:ext uri="{FF2B5EF4-FFF2-40B4-BE49-F238E27FC236}">
                <a16:creationId xmlns:a16="http://schemas.microsoft.com/office/drawing/2014/main" id="{DD4543C9-9644-8E81-D0E3-A063802A543B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75" name="直角三角形 174">
            <a:extLst>
              <a:ext uri="{FF2B5EF4-FFF2-40B4-BE49-F238E27FC236}">
                <a16:creationId xmlns:a16="http://schemas.microsoft.com/office/drawing/2014/main" id="{EBE65E27-A6CA-874B-BC3C-7B6A1CDD80CA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128</xdr:col>
      <xdr:colOff>102508</xdr:colOff>
      <xdr:row>167</xdr:row>
      <xdr:rowOff>121558</xdr:rowOff>
    </xdr:from>
    <xdr:to>
      <xdr:col>134</xdr:col>
      <xdr:colOff>12287</xdr:colOff>
      <xdr:row>170</xdr:row>
      <xdr:rowOff>5723</xdr:rowOff>
    </xdr:to>
    <xdr:grpSp>
      <xdr:nvGrpSpPr>
        <xdr:cNvPr id="176" name="群組 175">
          <a:extLst>
            <a:ext uri="{FF2B5EF4-FFF2-40B4-BE49-F238E27FC236}">
              <a16:creationId xmlns:a16="http://schemas.microsoft.com/office/drawing/2014/main" id="{C360A3F7-14CA-4BFF-BC64-672889B4C954}"/>
            </a:ext>
          </a:extLst>
        </xdr:cNvPr>
        <xdr:cNvGrpSpPr/>
      </xdr:nvGrpSpPr>
      <xdr:grpSpPr>
        <a:xfrm rot="5400000">
          <a:off x="18653347" y="19742157"/>
          <a:ext cx="241352" cy="767029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177" name="直角三角形 176">
            <a:extLst>
              <a:ext uri="{FF2B5EF4-FFF2-40B4-BE49-F238E27FC236}">
                <a16:creationId xmlns:a16="http://schemas.microsoft.com/office/drawing/2014/main" id="{80DAE6AF-E60A-3452-D120-588EC23F5A71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78" name="直角三角形 177">
            <a:extLst>
              <a:ext uri="{FF2B5EF4-FFF2-40B4-BE49-F238E27FC236}">
                <a16:creationId xmlns:a16="http://schemas.microsoft.com/office/drawing/2014/main" id="{2E22E326-F9C9-7DE4-9D88-7147B8DFCA90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153</xdr:col>
      <xdr:colOff>102508</xdr:colOff>
      <xdr:row>146</xdr:row>
      <xdr:rowOff>92076</xdr:rowOff>
    </xdr:from>
    <xdr:to>
      <xdr:col>159</xdr:col>
      <xdr:colOff>9111</xdr:colOff>
      <xdr:row>148</xdr:row>
      <xdr:rowOff>103241</xdr:rowOff>
    </xdr:to>
    <xdr:grpSp>
      <xdr:nvGrpSpPr>
        <xdr:cNvPr id="179" name="群組 178">
          <a:extLst>
            <a:ext uri="{FF2B5EF4-FFF2-40B4-BE49-F238E27FC236}">
              <a16:creationId xmlns:a16="http://schemas.microsoft.com/office/drawing/2014/main" id="{D8B3FC86-8048-4821-AF75-629268E57ECF}"/>
            </a:ext>
          </a:extLst>
        </xdr:cNvPr>
        <xdr:cNvGrpSpPr/>
      </xdr:nvGrpSpPr>
      <xdr:grpSpPr>
        <a:xfrm rot="5400000">
          <a:off x="22219665" y="17217919"/>
          <a:ext cx="249290" cy="763853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180" name="直角三角形 179">
            <a:extLst>
              <a:ext uri="{FF2B5EF4-FFF2-40B4-BE49-F238E27FC236}">
                <a16:creationId xmlns:a16="http://schemas.microsoft.com/office/drawing/2014/main" id="{2620531D-BDC8-9A1F-629E-BE74D6D43332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81" name="直角三角形 180">
            <a:extLst>
              <a:ext uri="{FF2B5EF4-FFF2-40B4-BE49-F238E27FC236}">
                <a16:creationId xmlns:a16="http://schemas.microsoft.com/office/drawing/2014/main" id="{4B4AE3F8-EFFD-E634-229F-49607022A41F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167</xdr:col>
      <xdr:colOff>102507</xdr:colOff>
      <xdr:row>130</xdr:row>
      <xdr:rowOff>102508</xdr:rowOff>
    </xdr:from>
    <xdr:to>
      <xdr:col>173</xdr:col>
      <xdr:colOff>12285</xdr:colOff>
      <xdr:row>133</xdr:row>
      <xdr:rowOff>733</xdr:rowOff>
    </xdr:to>
    <xdr:grpSp>
      <xdr:nvGrpSpPr>
        <xdr:cNvPr id="182" name="群組 181">
          <a:extLst>
            <a:ext uri="{FF2B5EF4-FFF2-40B4-BE49-F238E27FC236}">
              <a16:creationId xmlns:a16="http://schemas.microsoft.com/office/drawing/2014/main" id="{2D50E8A5-4DB7-4941-92B2-9F89F1623A37}"/>
            </a:ext>
          </a:extLst>
        </xdr:cNvPr>
        <xdr:cNvGrpSpPr/>
      </xdr:nvGrpSpPr>
      <xdr:grpSpPr>
        <a:xfrm rot="5400000">
          <a:off x="24218439" y="15324826"/>
          <a:ext cx="255413" cy="767028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183" name="直角三角形 182">
            <a:extLst>
              <a:ext uri="{FF2B5EF4-FFF2-40B4-BE49-F238E27FC236}">
                <a16:creationId xmlns:a16="http://schemas.microsoft.com/office/drawing/2014/main" id="{09FAADA2-46AD-AEB3-805E-B6345E9B796A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84" name="直角三角形 183">
            <a:extLst>
              <a:ext uri="{FF2B5EF4-FFF2-40B4-BE49-F238E27FC236}">
                <a16:creationId xmlns:a16="http://schemas.microsoft.com/office/drawing/2014/main" id="{8F1555B6-BB8D-49C5-2547-87919FA300C2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128</xdr:col>
      <xdr:colOff>105682</xdr:colOff>
      <xdr:row>133</xdr:row>
      <xdr:rowOff>102507</xdr:rowOff>
    </xdr:from>
    <xdr:to>
      <xdr:col>134</xdr:col>
      <xdr:colOff>12286</xdr:colOff>
      <xdr:row>136</xdr:row>
      <xdr:rowOff>10257</xdr:rowOff>
    </xdr:to>
    <xdr:grpSp>
      <xdr:nvGrpSpPr>
        <xdr:cNvPr id="185" name="群組 184">
          <a:extLst>
            <a:ext uri="{FF2B5EF4-FFF2-40B4-BE49-F238E27FC236}">
              <a16:creationId xmlns:a16="http://schemas.microsoft.com/office/drawing/2014/main" id="{3C8F2431-9CF8-406E-B666-4000757F9BB3}"/>
            </a:ext>
          </a:extLst>
        </xdr:cNvPr>
        <xdr:cNvGrpSpPr/>
      </xdr:nvGrpSpPr>
      <xdr:grpSpPr>
        <a:xfrm rot="5400000">
          <a:off x="18643140" y="15688362"/>
          <a:ext cx="264937" cy="763854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186" name="直角三角形 185">
            <a:extLst>
              <a:ext uri="{FF2B5EF4-FFF2-40B4-BE49-F238E27FC236}">
                <a16:creationId xmlns:a16="http://schemas.microsoft.com/office/drawing/2014/main" id="{BA94D1FC-3B9C-8418-7654-6ACA34830FA0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87" name="直角三角形 186">
            <a:extLst>
              <a:ext uri="{FF2B5EF4-FFF2-40B4-BE49-F238E27FC236}">
                <a16:creationId xmlns:a16="http://schemas.microsoft.com/office/drawing/2014/main" id="{7641802A-0729-F16F-3C1E-44158AA4C93B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100</xdr:col>
      <xdr:colOff>1238</xdr:colOff>
      <xdr:row>121</xdr:row>
      <xdr:rowOff>95250</xdr:rowOff>
    </xdr:from>
    <xdr:to>
      <xdr:col>105</xdr:col>
      <xdr:colOff>8575</xdr:colOff>
      <xdr:row>123</xdr:row>
      <xdr:rowOff>111617</xdr:rowOff>
    </xdr:to>
    <xdr:grpSp>
      <xdr:nvGrpSpPr>
        <xdr:cNvPr id="188" name="群組 187">
          <a:extLst>
            <a:ext uri="{FF2B5EF4-FFF2-40B4-BE49-F238E27FC236}">
              <a16:creationId xmlns:a16="http://schemas.microsoft.com/office/drawing/2014/main" id="{3966301C-5468-4525-B728-EBC2BA00F1A1}"/>
            </a:ext>
          </a:extLst>
        </xdr:cNvPr>
        <xdr:cNvGrpSpPr/>
      </xdr:nvGrpSpPr>
      <xdr:grpSpPr>
        <a:xfrm rot="5400000">
          <a:off x="14522348" y="14268203"/>
          <a:ext cx="254492" cy="721712"/>
          <a:chOff x="4111849" y="3567267"/>
          <a:chExt cx="312024" cy="605473"/>
        </a:xfrm>
        <a:solidFill>
          <a:schemeClr val="bg1"/>
        </a:solidFill>
      </xdr:grpSpPr>
      <xdr:sp macro="" textlink="">
        <xdr:nvSpPr>
          <xdr:cNvPr id="189" name="直角三角形 188">
            <a:extLst>
              <a:ext uri="{FF2B5EF4-FFF2-40B4-BE49-F238E27FC236}">
                <a16:creationId xmlns:a16="http://schemas.microsoft.com/office/drawing/2014/main" id="{4EC333B4-4741-D73A-4418-2C1BE802B7D9}"/>
              </a:ext>
            </a:extLst>
          </xdr:cNvPr>
          <xdr:cNvSpPr/>
        </xdr:nvSpPr>
        <xdr:spPr>
          <a:xfrm rot="5400000" flipV="1">
            <a:off x="4115032" y="3575103"/>
            <a:ext cx="297184" cy="28151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90" name="直角三角形 189">
            <a:extLst>
              <a:ext uri="{FF2B5EF4-FFF2-40B4-BE49-F238E27FC236}">
                <a16:creationId xmlns:a16="http://schemas.microsoft.com/office/drawing/2014/main" id="{1CA33A1C-DA84-DC0B-3821-807E4653CA94}"/>
              </a:ext>
            </a:extLst>
          </xdr:cNvPr>
          <xdr:cNvSpPr/>
        </xdr:nvSpPr>
        <xdr:spPr>
          <a:xfrm rot="10800000" flipV="1">
            <a:off x="4111849" y="3868189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100</xdr:col>
      <xdr:colOff>1233</xdr:colOff>
      <xdr:row>87</xdr:row>
      <xdr:rowOff>92076</xdr:rowOff>
    </xdr:from>
    <xdr:to>
      <xdr:col>105</xdr:col>
      <xdr:colOff>8571</xdr:colOff>
      <xdr:row>89</xdr:row>
      <xdr:rowOff>103241</xdr:rowOff>
    </xdr:to>
    <xdr:grpSp>
      <xdr:nvGrpSpPr>
        <xdr:cNvPr id="191" name="群組 190">
          <a:extLst>
            <a:ext uri="{FF2B5EF4-FFF2-40B4-BE49-F238E27FC236}">
              <a16:creationId xmlns:a16="http://schemas.microsoft.com/office/drawing/2014/main" id="{886F2B49-DFA6-4E53-B604-09F995BB9A33}"/>
            </a:ext>
          </a:extLst>
        </xdr:cNvPr>
        <xdr:cNvGrpSpPr/>
      </xdr:nvGrpSpPr>
      <xdr:grpSpPr>
        <a:xfrm rot="5400000">
          <a:off x="14524945" y="10214302"/>
          <a:ext cx="249290" cy="721713"/>
          <a:chOff x="4111849" y="3567267"/>
          <a:chExt cx="313408" cy="605559"/>
        </a:xfrm>
        <a:solidFill>
          <a:schemeClr val="bg1"/>
        </a:solidFill>
      </xdr:grpSpPr>
      <xdr:sp macro="" textlink="">
        <xdr:nvSpPr>
          <xdr:cNvPr id="192" name="直角三角形 191">
            <a:extLst>
              <a:ext uri="{FF2B5EF4-FFF2-40B4-BE49-F238E27FC236}">
                <a16:creationId xmlns:a16="http://schemas.microsoft.com/office/drawing/2014/main" id="{385D3C98-FA3F-0A3B-CCC1-FDBA69886033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93" name="直角三角形 192">
            <a:extLst>
              <a:ext uri="{FF2B5EF4-FFF2-40B4-BE49-F238E27FC236}">
                <a16:creationId xmlns:a16="http://schemas.microsoft.com/office/drawing/2014/main" id="{FDC78353-3B8B-9467-5B2C-8C8BA001BEA9}"/>
              </a:ext>
            </a:extLst>
          </xdr:cNvPr>
          <xdr:cNvSpPr/>
        </xdr:nvSpPr>
        <xdr:spPr>
          <a:xfrm rot="10800000" flipV="1">
            <a:off x="4111849" y="3868275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153</xdr:col>
      <xdr:colOff>102506</xdr:colOff>
      <xdr:row>112</xdr:row>
      <xdr:rowOff>74753</xdr:rowOff>
    </xdr:from>
    <xdr:to>
      <xdr:col>159</xdr:col>
      <xdr:colOff>12283</xdr:colOff>
      <xdr:row>114</xdr:row>
      <xdr:rowOff>102442</xdr:rowOff>
    </xdr:to>
    <xdr:grpSp>
      <xdr:nvGrpSpPr>
        <xdr:cNvPr id="194" name="群組 193">
          <a:extLst>
            <a:ext uri="{FF2B5EF4-FFF2-40B4-BE49-F238E27FC236}">
              <a16:creationId xmlns:a16="http://schemas.microsoft.com/office/drawing/2014/main" id="{B4D291F1-F593-4141-88AD-9CA3BC11751E}"/>
            </a:ext>
          </a:extLst>
        </xdr:cNvPr>
        <xdr:cNvGrpSpPr/>
      </xdr:nvGrpSpPr>
      <xdr:grpSpPr>
        <a:xfrm rot="5400000">
          <a:off x="22212988" y="13159146"/>
          <a:ext cx="265814" cy="767027"/>
          <a:chOff x="4091469" y="3567268"/>
          <a:chExt cx="317923" cy="622564"/>
        </a:xfrm>
        <a:solidFill>
          <a:schemeClr val="bg1"/>
        </a:solidFill>
      </xdr:grpSpPr>
      <xdr:sp macro="" textlink="">
        <xdr:nvSpPr>
          <xdr:cNvPr id="195" name="直角三角形 194">
            <a:extLst>
              <a:ext uri="{FF2B5EF4-FFF2-40B4-BE49-F238E27FC236}">
                <a16:creationId xmlns:a16="http://schemas.microsoft.com/office/drawing/2014/main" id="{60946121-6ABA-93C1-35D7-9D5813B70104}"/>
              </a:ext>
            </a:extLst>
          </xdr:cNvPr>
          <xdr:cNvSpPr/>
        </xdr:nvSpPr>
        <xdr:spPr>
          <a:xfrm rot="5400000" flipV="1">
            <a:off x="4120044" y="3575103"/>
            <a:ext cx="297184" cy="281513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96" name="直角三角形 195">
            <a:extLst>
              <a:ext uri="{FF2B5EF4-FFF2-40B4-BE49-F238E27FC236}">
                <a16:creationId xmlns:a16="http://schemas.microsoft.com/office/drawing/2014/main" id="{65678F82-DDDF-B6CC-9BDD-498B5176CB81}"/>
              </a:ext>
            </a:extLst>
          </xdr:cNvPr>
          <xdr:cNvSpPr/>
        </xdr:nvSpPr>
        <xdr:spPr>
          <a:xfrm rot="10800000" flipV="1">
            <a:off x="409146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167</xdr:col>
      <xdr:colOff>105682</xdr:colOff>
      <xdr:row>96</xdr:row>
      <xdr:rowOff>105683</xdr:rowOff>
    </xdr:from>
    <xdr:to>
      <xdr:col>173</xdr:col>
      <xdr:colOff>12285</xdr:colOff>
      <xdr:row>99</xdr:row>
      <xdr:rowOff>12246</xdr:rowOff>
    </xdr:to>
    <xdr:grpSp>
      <xdr:nvGrpSpPr>
        <xdr:cNvPr id="197" name="群組 196">
          <a:extLst>
            <a:ext uri="{FF2B5EF4-FFF2-40B4-BE49-F238E27FC236}">
              <a16:creationId xmlns:a16="http://schemas.microsoft.com/office/drawing/2014/main" id="{31A3100A-8E99-4212-9745-597FBA408CE1}"/>
            </a:ext>
          </a:extLst>
        </xdr:cNvPr>
        <xdr:cNvGrpSpPr/>
      </xdr:nvGrpSpPr>
      <xdr:grpSpPr>
        <a:xfrm rot="5400000">
          <a:off x="24215858" y="11285632"/>
          <a:ext cx="263751" cy="763853"/>
          <a:chOff x="4127714" y="3567267"/>
          <a:chExt cx="312024" cy="622565"/>
        </a:xfrm>
        <a:solidFill>
          <a:schemeClr val="bg1"/>
        </a:solidFill>
      </xdr:grpSpPr>
      <xdr:sp macro="" textlink="">
        <xdr:nvSpPr>
          <xdr:cNvPr id="198" name="直角三角形 197">
            <a:extLst>
              <a:ext uri="{FF2B5EF4-FFF2-40B4-BE49-F238E27FC236}">
                <a16:creationId xmlns:a16="http://schemas.microsoft.com/office/drawing/2014/main" id="{7593130A-3C0C-CF10-0B98-BEF37F75F9DD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199" name="直角三角形 198">
            <a:extLst>
              <a:ext uri="{FF2B5EF4-FFF2-40B4-BE49-F238E27FC236}">
                <a16:creationId xmlns:a16="http://schemas.microsoft.com/office/drawing/2014/main" id="{02AD2918-4784-B8BA-6A1D-6B5216C4EF14}"/>
              </a:ext>
            </a:extLst>
          </xdr:cNvPr>
          <xdr:cNvSpPr/>
        </xdr:nvSpPr>
        <xdr:spPr>
          <a:xfrm rot="10800000" flipV="1">
            <a:off x="4127714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128</xdr:col>
      <xdr:colOff>95250</xdr:colOff>
      <xdr:row>99</xdr:row>
      <xdr:rowOff>102507</xdr:rowOff>
    </xdr:from>
    <xdr:to>
      <xdr:col>134</xdr:col>
      <xdr:colOff>1854</xdr:colOff>
      <xdr:row>102</xdr:row>
      <xdr:rowOff>10257</xdr:rowOff>
    </xdr:to>
    <xdr:grpSp>
      <xdr:nvGrpSpPr>
        <xdr:cNvPr id="200" name="群組 199">
          <a:extLst>
            <a:ext uri="{FF2B5EF4-FFF2-40B4-BE49-F238E27FC236}">
              <a16:creationId xmlns:a16="http://schemas.microsoft.com/office/drawing/2014/main" id="{9E171956-4946-42D2-B858-0EA4838204EE}"/>
            </a:ext>
          </a:extLst>
        </xdr:cNvPr>
        <xdr:cNvGrpSpPr/>
      </xdr:nvGrpSpPr>
      <xdr:grpSpPr>
        <a:xfrm rot="5400000">
          <a:off x="18632708" y="11640237"/>
          <a:ext cx="264937" cy="763854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201" name="直角三角形 200">
            <a:extLst>
              <a:ext uri="{FF2B5EF4-FFF2-40B4-BE49-F238E27FC236}">
                <a16:creationId xmlns:a16="http://schemas.microsoft.com/office/drawing/2014/main" id="{8C6016C9-09D8-1483-CB65-5132EB476788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02" name="直角三角形 201">
            <a:extLst>
              <a:ext uri="{FF2B5EF4-FFF2-40B4-BE49-F238E27FC236}">
                <a16:creationId xmlns:a16="http://schemas.microsoft.com/office/drawing/2014/main" id="{1C37CDD2-382C-BF80-8AE0-523AB4E8C657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128</xdr:col>
      <xdr:colOff>103910</xdr:colOff>
      <xdr:row>65</xdr:row>
      <xdr:rowOff>114878</xdr:rowOff>
    </xdr:from>
    <xdr:to>
      <xdr:col>134</xdr:col>
      <xdr:colOff>10513</xdr:colOff>
      <xdr:row>68</xdr:row>
      <xdr:rowOff>11165</xdr:rowOff>
    </xdr:to>
    <xdr:grpSp>
      <xdr:nvGrpSpPr>
        <xdr:cNvPr id="203" name="群組 202">
          <a:extLst>
            <a:ext uri="{FF2B5EF4-FFF2-40B4-BE49-F238E27FC236}">
              <a16:creationId xmlns:a16="http://schemas.microsoft.com/office/drawing/2014/main" id="{03F42F53-3E6E-4D55-A8BD-63BDC7EF46BE}"/>
            </a:ext>
          </a:extLst>
        </xdr:cNvPr>
        <xdr:cNvGrpSpPr/>
      </xdr:nvGrpSpPr>
      <xdr:grpSpPr>
        <a:xfrm rot="5400000">
          <a:off x="18647100" y="7598751"/>
          <a:ext cx="253474" cy="763853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204" name="直角三角形 203">
            <a:extLst>
              <a:ext uri="{FF2B5EF4-FFF2-40B4-BE49-F238E27FC236}">
                <a16:creationId xmlns:a16="http://schemas.microsoft.com/office/drawing/2014/main" id="{A92EC54E-D14A-C7BB-5DEF-ED779D518263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05" name="直角三角形 204">
            <a:extLst>
              <a:ext uri="{FF2B5EF4-FFF2-40B4-BE49-F238E27FC236}">
                <a16:creationId xmlns:a16="http://schemas.microsoft.com/office/drawing/2014/main" id="{FED954B7-4EF7-77D7-E292-F7CCCABB66D9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167</xdr:col>
      <xdr:colOff>107084</xdr:colOff>
      <xdr:row>62</xdr:row>
      <xdr:rowOff>103909</xdr:rowOff>
    </xdr:from>
    <xdr:to>
      <xdr:col>173</xdr:col>
      <xdr:colOff>7337</xdr:colOff>
      <xdr:row>65</xdr:row>
      <xdr:rowOff>196</xdr:rowOff>
    </xdr:to>
    <xdr:grpSp>
      <xdr:nvGrpSpPr>
        <xdr:cNvPr id="206" name="群組 205">
          <a:extLst>
            <a:ext uri="{FF2B5EF4-FFF2-40B4-BE49-F238E27FC236}">
              <a16:creationId xmlns:a16="http://schemas.microsoft.com/office/drawing/2014/main" id="{3064514A-C5F7-4C0C-9E33-737EF1F789A6}"/>
            </a:ext>
          </a:extLst>
        </xdr:cNvPr>
        <xdr:cNvGrpSpPr/>
      </xdr:nvGrpSpPr>
      <xdr:grpSpPr>
        <a:xfrm rot="5400000">
          <a:off x="24219223" y="7233770"/>
          <a:ext cx="253475" cy="757503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207" name="直角三角形 206">
            <a:extLst>
              <a:ext uri="{FF2B5EF4-FFF2-40B4-BE49-F238E27FC236}">
                <a16:creationId xmlns:a16="http://schemas.microsoft.com/office/drawing/2014/main" id="{7C3EAAC6-3111-3859-E668-9B2F47716821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08" name="直角三角形 207">
            <a:extLst>
              <a:ext uri="{FF2B5EF4-FFF2-40B4-BE49-F238E27FC236}">
                <a16:creationId xmlns:a16="http://schemas.microsoft.com/office/drawing/2014/main" id="{8C13638D-3FE7-3669-4902-DB96E76F0BA3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99</xdr:col>
      <xdr:colOff>121226</xdr:colOff>
      <xdr:row>53</xdr:row>
      <xdr:rowOff>104733</xdr:rowOff>
    </xdr:from>
    <xdr:to>
      <xdr:col>105</xdr:col>
      <xdr:colOff>10512</xdr:colOff>
      <xdr:row>55</xdr:row>
      <xdr:rowOff>122247</xdr:rowOff>
    </xdr:to>
    <xdr:grpSp>
      <xdr:nvGrpSpPr>
        <xdr:cNvPr id="209" name="群組 208">
          <a:extLst>
            <a:ext uri="{FF2B5EF4-FFF2-40B4-BE49-F238E27FC236}">
              <a16:creationId xmlns:a16="http://schemas.microsoft.com/office/drawing/2014/main" id="{4E666F60-1A24-41CB-AD59-1288A6258189}"/>
            </a:ext>
          </a:extLst>
        </xdr:cNvPr>
        <xdr:cNvGrpSpPr/>
      </xdr:nvGrpSpPr>
      <xdr:grpSpPr>
        <a:xfrm rot="5400000">
          <a:off x="14511299" y="6169598"/>
          <a:ext cx="255639" cy="746536"/>
          <a:chOff x="4111849" y="3567267"/>
          <a:chExt cx="313408" cy="605643"/>
        </a:xfrm>
        <a:solidFill>
          <a:schemeClr val="bg1"/>
        </a:solidFill>
      </xdr:grpSpPr>
      <xdr:sp macro="" textlink="">
        <xdr:nvSpPr>
          <xdr:cNvPr id="210" name="直角三角形 209">
            <a:extLst>
              <a:ext uri="{FF2B5EF4-FFF2-40B4-BE49-F238E27FC236}">
                <a16:creationId xmlns:a16="http://schemas.microsoft.com/office/drawing/2014/main" id="{CC1599A8-26DE-68D0-DE7F-7ED8A1DC2023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11" name="直角三角形 210">
            <a:extLst>
              <a:ext uri="{FF2B5EF4-FFF2-40B4-BE49-F238E27FC236}">
                <a16:creationId xmlns:a16="http://schemas.microsoft.com/office/drawing/2014/main" id="{4E75F472-0F1F-0DB8-D926-26749D1286A8}"/>
              </a:ext>
            </a:extLst>
          </xdr:cNvPr>
          <xdr:cNvSpPr/>
        </xdr:nvSpPr>
        <xdr:spPr>
          <a:xfrm rot="10800000" flipV="1">
            <a:off x="4111849" y="3868359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99</xdr:col>
      <xdr:colOff>103910</xdr:colOff>
      <xdr:row>19</xdr:row>
      <xdr:rowOff>83416</xdr:rowOff>
    </xdr:from>
    <xdr:to>
      <xdr:col>105</xdr:col>
      <xdr:colOff>13689</xdr:colOff>
      <xdr:row>21</xdr:row>
      <xdr:rowOff>107280</xdr:rowOff>
    </xdr:to>
    <xdr:grpSp>
      <xdr:nvGrpSpPr>
        <xdr:cNvPr id="212" name="群組 211">
          <a:extLst>
            <a:ext uri="{FF2B5EF4-FFF2-40B4-BE49-F238E27FC236}">
              <a16:creationId xmlns:a16="http://schemas.microsoft.com/office/drawing/2014/main" id="{67C4EF06-2CD9-41ED-82C6-5F1E35BFF9F8}"/>
            </a:ext>
          </a:extLst>
        </xdr:cNvPr>
        <xdr:cNvGrpSpPr/>
      </xdr:nvGrpSpPr>
      <xdr:grpSpPr>
        <a:xfrm rot="5400000">
          <a:off x="14501055" y="2093084"/>
          <a:ext cx="261989" cy="767029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213" name="直角三角形 212">
            <a:extLst>
              <a:ext uri="{FF2B5EF4-FFF2-40B4-BE49-F238E27FC236}">
                <a16:creationId xmlns:a16="http://schemas.microsoft.com/office/drawing/2014/main" id="{6A431DCC-995B-C9CA-2235-E5D79F3363E6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14" name="直角三角形 213">
            <a:extLst>
              <a:ext uri="{FF2B5EF4-FFF2-40B4-BE49-F238E27FC236}">
                <a16:creationId xmlns:a16="http://schemas.microsoft.com/office/drawing/2014/main" id="{86D6E14F-F1AB-A7ED-2D29-5475FD656E4F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154</xdr:col>
      <xdr:colOff>1</xdr:colOff>
      <xdr:row>10</xdr:row>
      <xdr:rowOff>86590</xdr:rowOff>
    </xdr:from>
    <xdr:to>
      <xdr:col>159</xdr:col>
      <xdr:colOff>27831</xdr:colOff>
      <xdr:row>12</xdr:row>
      <xdr:rowOff>104105</xdr:rowOff>
    </xdr:to>
    <xdr:grpSp>
      <xdr:nvGrpSpPr>
        <xdr:cNvPr id="215" name="群組 214">
          <a:extLst>
            <a:ext uri="{FF2B5EF4-FFF2-40B4-BE49-F238E27FC236}">
              <a16:creationId xmlns:a16="http://schemas.microsoft.com/office/drawing/2014/main" id="{487522B6-A598-40F8-9427-607AB51ED647}"/>
            </a:ext>
          </a:extLst>
        </xdr:cNvPr>
        <xdr:cNvGrpSpPr/>
      </xdr:nvGrpSpPr>
      <xdr:grpSpPr>
        <a:xfrm rot="5400000">
          <a:off x="22246034" y="1033932"/>
          <a:ext cx="255640" cy="742205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216" name="直角三角形 215">
            <a:extLst>
              <a:ext uri="{FF2B5EF4-FFF2-40B4-BE49-F238E27FC236}">
                <a16:creationId xmlns:a16="http://schemas.microsoft.com/office/drawing/2014/main" id="{E6C12D21-5100-677A-F022-63CC85E5B837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17" name="直角三角形 216">
            <a:extLst>
              <a:ext uri="{FF2B5EF4-FFF2-40B4-BE49-F238E27FC236}">
                <a16:creationId xmlns:a16="http://schemas.microsoft.com/office/drawing/2014/main" id="{B0B8E3C8-50B3-70DF-29FB-8B4627330898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167</xdr:col>
      <xdr:colOff>107085</xdr:colOff>
      <xdr:row>28</xdr:row>
      <xdr:rowOff>107083</xdr:rowOff>
    </xdr:from>
    <xdr:to>
      <xdr:col>173</xdr:col>
      <xdr:colOff>7338</xdr:colOff>
      <xdr:row>31</xdr:row>
      <xdr:rowOff>9721</xdr:rowOff>
    </xdr:to>
    <xdr:grpSp>
      <xdr:nvGrpSpPr>
        <xdr:cNvPr id="218" name="群組 217">
          <a:extLst>
            <a:ext uri="{FF2B5EF4-FFF2-40B4-BE49-F238E27FC236}">
              <a16:creationId xmlns:a16="http://schemas.microsoft.com/office/drawing/2014/main" id="{AED1C5A1-FA14-4479-A15E-C5C917670137}"/>
            </a:ext>
          </a:extLst>
        </xdr:cNvPr>
        <xdr:cNvGrpSpPr/>
      </xdr:nvGrpSpPr>
      <xdr:grpSpPr>
        <a:xfrm rot="5400000">
          <a:off x="24216049" y="3191994"/>
          <a:ext cx="259826" cy="757503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219" name="直角三角形 218">
            <a:extLst>
              <a:ext uri="{FF2B5EF4-FFF2-40B4-BE49-F238E27FC236}">
                <a16:creationId xmlns:a16="http://schemas.microsoft.com/office/drawing/2014/main" id="{5BA284B3-29A0-B7EA-0FD6-3DFB4065F1CF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20" name="直角三角形 219">
            <a:extLst>
              <a:ext uri="{FF2B5EF4-FFF2-40B4-BE49-F238E27FC236}">
                <a16:creationId xmlns:a16="http://schemas.microsoft.com/office/drawing/2014/main" id="{A86F8E56-E396-17F4-15A7-907373E13584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153</xdr:col>
      <xdr:colOff>86591</xdr:colOff>
      <xdr:row>44</xdr:row>
      <xdr:rowOff>83416</xdr:rowOff>
    </xdr:from>
    <xdr:to>
      <xdr:col>158</xdr:col>
      <xdr:colOff>114421</xdr:colOff>
      <xdr:row>46</xdr:row>
      <xdr:rowOff>104105</xdr:rowOff>
    </xdr:to>
    <xdr:grpSp>
      <xdr:nvGrpSpPr>
        <xdr:cNvPr id="221" name="群組 220">
          <a:extLst>
            <a:ext uri="{FF2B5EF4-FFF2-40B4-BE49-F238E27FC236}">
              <a16:creationId xmlns:a16="http://schemas.microsoft.com/office/drawing/2014/main" id="{90E9ACC8-485F-489C-B62F-65756A9DE39D}"/>
            </a:ext>
          </a:extLst>
        </xdr:cNvPr>
        <xdr:cNvGrpSpPr/>
      </xdr:nvGrpSpPr>
      <xdr:grpSpPr>
        <a:xfrm rot="5400000">
          <a:off x="22188162" y="5080470"/>
          <a:ext cx="258814" cy="742205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222" name="直角三角形 221">
            <a:extLst>
              <a:ext uri="{FF2B5EF4-FFF2-40B4-BE49-F238E27FC236}">
                <a16:creationId xmlns:a16="http://schemas.microsoft.com/office/drawing/2014/main" id="{BFA1B8EB-B4DE-9561-7B75-8143CF957395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23" name="直角三角形 222">
            <a:extLst>
              <a:ext uri="{FF2B5EF4-FFF2-40B4-BE49-F238E27FC236}">
                <a16:creationId xmlns:a16="http://schemas.microsoft.com/office/drawing/2014/main" id="{B2F9EE97-2B7B-DD0E-2C7A-9FF30F40D229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217</xdr:col>
      <xdr:colOff>103909</xdr:colOff>
      <xdr:row>89</xdr:row>
      <xdr:rowOff>86591</xdr:rowOff>
    </xdr:from>
    <xdr:to>
      <xdr:col>223</xdr:col>
      <xdr:colOff>10513</xdr:colOff>
      <xdr:row>91</xdr:row>
      <xdr:rowOff>104105</xdr:rowOff>
    </xdr:to>
    <xdr:grpSp>
      <xdr:nvGrpSpPr>
        <xdr:cNvPr id="224" name="群組 223">
          <a:extLst>
            <a:ext uri="{FF2B5EF4-FFF2-40B4-BE49-F238E27FC236}">
              <a16:creationId xmlns:a16="http://schemas.microsoft.com/office/drawing/2014/main" id="{1B7B5798-E5EA-4BCB-B361-CA82EDE07009}"/>
            </a:ext>
          </a:extLst>
        </xdr:cNvPr>
        <xdr:cNvGrpSpPr/>
      </xdr:nvGrpSpPr>
      <xdr:grpSpPr>
        <a:xfrm rot="5400000">
          <a:off x="31361891" y="10429047"/>
          <a:ext cx="255639" cy="763854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225" name="直角三角形 224">
            <a:extLst>
              <a:ext uri="{FF2B5EF4-FFF2-40B4-BE49-F238E27FC236}">
                <a16:creationId xmlns:a16="http://schemas.microsoft.com/office/drawing/2014/main" id="{78F65639-7BA2-C52A-FD69-189950944559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26" name="直角三角形 225">
            <a:extLst>
              <a:ext uri="{FF2B5EF4-FFF2-40B4-BE49-F238E27FC236}">
                <a16:creationId xmlns:a16="http://schemas.microsoft.com/office/drawing/2014/main" id="{74E2ACC7-DDCB-9A44-D5A9-5CA3694A3176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231</xdr:col>
      <xdr:colOff>103910</xdr:colOff>
      <xdr:row>108</xdr:row>
      <xdr:rowOff>107085</xdr:rowOff>
    </xdr:from>
    <xdr:to>
      <xdr:col>237</xdr:col>
      <xdr:colOff>10513</xdr:colOff>
      <xdr:row>111</xdr:row>
      <xdr:rowOff>197</xdr:rowOff>
    </xdr:to>
    <xdr:grpSp>
      <xdr:nvGrpSpPr>
        <xdr:cNvPr id="227" name="群組 226">
          <a:extLst>
            <a:ext uri="{FF2B5EF4-FFF2-40B4-BE49-F238E27FC236}">
              <a16:creationId xmlns:a16="http://schemas.microsoft.com/office/drawing/2014/main" id="{716FD779-B2C0-41D3-B178-87C5E4F2F5D1}"/>
            </a:ext>
          </a:extLst>
        </xdr:cNvPr>
        <xdr:cNvGrpSpPr/>
      </xdr:nvGrpSpPr>
      <xdr:grpSpPr>
        <a:xfrm rot="5400000">
          <a:off x="33364812" y="12709058"/>
          <a:ext cx="250300" cy="763853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228" name="直角三角形 227">
            <a:extLst>
              <a:ext uri="{FF2B5EF4-FFF2-40B4-BE49-F238E27FC236}">
                <a16:creationId xmlns:a16="http://schemas.microsoft.com/office/drawing/2014/main" id="{4B620F88-9ABB-2D25-3845-94DA2DA91A8C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29" name="直角三角形 228">
            <a:extLst>
              <a:ext uri="{FF2B5EF4-FFF2-40B4-BE49-F238E27FC236}">
                <a16:creationId xmlns:a16="http://schemas.microsoft.com/office/drawing/2014/main" id="{8EC47035-322D-B35B-E57F-08696C0DBC6E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199</xdr:col>
      <xdr:colOff>63210</xdr:colOff>
      <xdr:row>99</xdr:row>
      <xdr:rowOff>114589</xdr:rowOff>
    </xdr:from>
    <xdr:to>
      <xdr:col>201</xdr:col>
      <xdr:colOff>116827</xdr:colOff>
      <xdr:row>105</xdr:row>
      <xdr:rowOff>10434</xdr:rowOff>
    </xdr:to>
    <xdr:grpSp>
      <xdr:nvGrpSpPr>
        <xdr:cNvPr id="230" name="群組 229">
          <a:extLst>
            <a:ext uri="{FF2B5EF4-FFF2-40B4-BE49-F238E27FC236}">
              <a16:creationId xmlns:a16="http://schemas.microsoft.com/office/drawing/2014/main" id="{BEFD2989-C893-46E8-AADD-8440E5892A45}"/>
            </a:ext>
          </a:extLst>
        </xdr:cNvPr>
        <xdr:cNvGrpSpPr/>
      </xdr:nvGrpSpPr>
      <xdr:grpSpPr>
        <a:xfrm>
          <a:off x="28495335" y="11901777"/>
          <a:ext cx="339367" cy="610220"/>
          <a:chOff x="4111849" y="3567267"/>
          <a:chExt cx="313121" cy="622565"/>
        </a:xfrm>
        <a:solidFill>
          <a:schemeClr val="bg1"/>
        </a:solidFill>
      </xdr:grpSpPr>
      <xdr:sp macro="" textlink="">
        <xdr:nvSpPr>
          <xdr:cNvPr id="231" name="直角三角形 230">
            <a:extLst>
              <a:ext uri="{FF2B5EF4-FFF2-40B4-BE49-F238E27FC236}">
                <a16:creationId xmlns:a16="http://schemas.microsoft.com/office/drawing/2014/main" id="{F4D1C665-C7A4-592C-FB06-9A73C46D1C14}"/>
              </a:ext>
            </a:extLst>
          </xdr:cNvPr>
          <xdr:cNvSpPr/>
        </xdr:nvSpPr>
        <xdr:spPr>
          <a:xfrm rot="5400000" flipV="1">
            <a:off x="4135622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32" name="直角三角形 231">
            <a:extLst>
              <a:ext uri="{FF2B5EF4-FFF2-40B4-BE49-F238E27FC236}">
                <a16:creationId xmlns:a16="http://schemas.microsoft.com/office/drawing/2014/main" id="{0EF45F48-E370-8757-E8CE-92EF6D60D867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199</xdr:col>
      <xdr:colOff>54139</xdr:colOff>
      <xdr:row>91</xdr:row>
      <xdr:rowOff>114589</xdr:rowOff>
    </xdr:from>
    <xdr:to>
      <xdr:col>201</xdr:col>
      <xdr:colOff>107756</xdr:colOff>
      <xdr:row>97</xdr:row>
      <xdr:rowOff>7260</xdr:rowOff>
    </xdr:to>
    <xdr:grpSp>
      <xdr:nvGrpSpPr>
        <xdr:cNvPr id="233" name="群組 232">
          <a:extLst>
            <a:ext uri="{FF2B5EF4-FFF2-40B4-BE49-F238E27FC236}">
              <a16:creationId xmlns:a16="http://schemas.microsoft.com/office/drawing/2014/main" id="{68D7F3B4-7246-43E1-90CD-8936F7FB9D66}"/>
            </a:ext>
          </a:extLst>
        </xdr:cNvPr>
        <xdr:cNvGrpSpPr/>
      </xdr:nvGrpSpPr>
      <xdr:grpSpPr>
        <a:xfrm>
          <a:off x="28486264" y="10949277"/>
          <a:ext cx="339367" cy="607046"/>
          <a:chOff x="4111849" y="3567267"/>
          <a:chExt cx="313121" cy="622565"/>
        </a:xfrm>
        <a:solidFill>
          <a:schemeClr val="bg1"/>
        </a:solidFill>
      </xdr:grpSpPr>
      <xdr:sp macro="" textlink="">
        <xdr:nvSpPr>
          <xdr:cNvPr id="234" name="直角三角形 233">
            <a:extLst>
              <a:ext uri="{FF2B5EF4-FFF2-40B4-BE49-F238E27FC236}">
                <a16:creationId xmlns:a16="http://schemas.microsoft.com/office/drawing/2014/main" id="{D7B2B961-2E74-2F32-4413-5227E43CBAC0}"/>
              </a:ext>
            </a:extLst>
          </xdr:cNvPr>
          <xdr:cNvSpPr/>
        </xdr:nvSpPr>
        <xdr:spPr>
          <a:xfrm rot="5400000" flipV="1">
            <a:off x="4135622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35" name="直角三角形 234">
            <a:extLst>
              <a:ext uri="{FF2B5EF4-FFF2-40B4-BE49-F238E27FC236}">
                <a16:creationId xmlns:a16="http://schemas.microsoft.com/office/drawing/2014/main" id="{14CD56E5-515C-1BFB-194A-666C7807B218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242</xdr:col>
      <xdr:colOff>76530</xdr:colOff>
      <xdr:row>99</xdr:row>
      <xdr:rowOff>114589</xdr:rowOff>
    </xdr:from>
    <xdr:to>
      <xdr:col>245</xdr:col>
      <xdr:colOff>12094</xdr:colOff>
      <xdr:row>105</xdr:row>
      <xdr:rowOff>7259</xdr:rowOff>
    </xdr:to>
    <xdr:grpSp>
      <xdr:nvGrpSpPr>
        <xdr:cNvPr id="236" name="群組 235">
          <a:extLst>
            <a:ext uri="{FF2B5EF4-FFF2-40B4-BE49-F238E27FC236}">
              <a16:creationId xmlns:a16="http://schemas.microsoft.com/office/drawing/2014/main" id="{90F41EA3-FC1A-4A6A-B71C-5DCB014B62FC}"/>
            </a:ext>
          </a:extLst>
        </xdr:cNvPr>
        <xdr:cNvGrpSpPr/>
      </xdr:nvGrpSpPr>
      <xdr:grpSpPr>
        <a:xfrm>
          <a:off x="34652280" y="11901777"/>
          <a:ext cx="364189" cy="607045"/>
          <a:chOff x="4111849" y="3567267"/>
          <a:chExt cx="313121" cy="622565"/>
        </a:xfrm>
        <a:solidFill>
          <a:schemeClr val="bg1"/>
        </a:solidFill>
      </xdr:grpSpPr>
      <xdr:sp macro="" textlink="">
        <xdr:nvSpPr>
          <xdr:cNvPr id="237" name="直角三角形 236">
            <a:extLst>
              <a:ext uri="{FF2B5EF4-FFF2-40B4-BE49-F238E27FC236}">
                <a16:creationId xmlns:a16="http://schemas.microsoft.com/office/drawing/2014/main" id="{680ED201-0CAB-932D-C88D-183753302C30}"/>
              </a:ext>
            </a:extLst>
          </xdr:cNvPr>
          <xdr:cNvSpPr/>
        </xdr:nvSpPr>
        <xdr:spPr>
          <a:xfrm rot="5400000" flipV="1">
            <a:off x="4135622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38" name="直角三角形 237">
            <a:extLst>
              <a:ext uri="{FF2B5EF4-FFF2-40B4-BE49-F238E27FC236}">
                <a16:creationId xmlns:a16="http://schemas.microsoft.com/office/drawing/2014/main" id="{77CA7E95-A642-F657-9FE4-AC75C1F5D434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205</xdr:col>
      <xdr:colOff>122463</xdr:colOff>
      <xdr:row>88</xdr:row>
      <xdr:rowOff>4121</xdr:rowOff>
    </xdr:from>
    <xdr:to>
      <xdr:col>211</xdr:col>
      <xdr:colOff>18394</xdr:colOff>
      <xdr:row>90</xdr:row>
      <xdr:rowOff>46210</xdr:rowOff>
    </xdr:to>
    <xdr:grpSp>
      <xdr:nvGrpSpPr>
        <xdr:cNvPr id="239" name="群組 238">
          <a:extLst>
            <a:ext uri="{FF2B5EF4-FFF2-40B4-BE49-F238E27FC236}">
              <a16:creationId xmlns:a16="http://schemas.microsoft.com/office/drawing/2014/main" id="{C991CA7E-B3FB-4388-973B-7814F1F97595}"/>
            </a:ext>
          </a:extLst>
        </xdr:cNvPr>
        <xdr:cNvGrpSpPr/>
      </xdr:nvGrpSpPr>
      <xdr:grpSpPr>
        <a:xfrm rot="16200000">
          <a:off x="29648322" y="10245137"/>
          <a:ext cx="280214" cy="753181"/>
          <a:chOff x="4122717" y="3567268"/>
          <a:chExt cx="318219" cy="622564"/>
        </a:xfrm>
        <a:solidFill>
          <a:schemeClr val="bg1"/>
        </a:solidFill>
      </xdr:grpSpPr>
      <xdr:sp macro="" textlink="">
        <xdr:nvSpPr>
          <xdr:cNvPr id="240" name="直角三角形 239">
            <a:extLst>
              <a:ext uri="{FF2B5EF4-FFF2-40B4-BE49-F238E27FC236}">
                <a16:creationId xmlns:a16="http://schemas.microsoft.com/office/drawing/2014/main" id="{F7D8F7F4-FA38-595E-BF8E-EE8B33B4272B}"/>
              </a:ext>
            </a:extLst>
          </xdr:cNvPr>
          <xdr:cNvSpPr/>
        </xdr:nvSpPr>
        <xdr:spPr>
          <a:xfrm rot="5400000" flipV="1">
            <a:off x="4151589" y="3575104"/>
            <a:ext cx="297184" cy="28151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>
              <a:solidFill>
                <a:srgbClr val="FF0000"/>
              </a:solidFill>
            </a:endParaRPr>
          </a:p>
        </xdr:txBody>
      </xdr:sp>
      <xdr:sp macro="" textlink="">
        <xdr:nvSpPr>
          <xdr:cNvPr id="241" name="直角三角形 240">
            <a:extLst>
              <a:ext uri="{FF2B5EF4-FFF2-40B4-BE49-F238E27FC236}">
                <a16:creationId xmlns:a16="http://schemas.microsoft.com/office/drawing/2014/main" id="{3E4D43A5-B756-63CE-DE8F-31A88CBBC65B}"/>
              </a:ext>
            </a:extLst>
          </xdr:cNvPr>
          <xdr:cNvSpPr/>
        </xdr:nvSpPr>
        <xdr:spPr>
          <a:xfrm rot="10800000" flipV="1">
            <a:off x="4122717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51</xdr:col>
      <xdr:colOff>101147</xdr:colOff>
      <xdr:row>99</xdr:row>
      <xdr:rowOff>126999</xdr:rowOff>
    </xdr:from>
    <xdr:to>
      <xdr:col>53</xdr:col>
      <xdr:colOff>118662</xdr:colOff>
      <xdr:row>105</xdr:row>
      <xdr:rowOff>29067</xdr:rowOff>
    </xdr:to>
    <xdr:grpSp>
      <xdr:nvGrpSpPr>
        <xdr:cNvPr id="242" name="群組 241">
          <a:extLst>
            <a:ext uri="{FF2B5EF4-FFF2-40B4-BE49-F238E27FC236}">
              <a16:creationId xmlns:a16="http://schemas.microsoft.com/office/drawing/2014/main" id="{00C2D555-FADB-4032-9AF9-55B3CBEBF689}"/>
            </a:ext>
          </a:extLst>
        </xdr:cNvPr>
        <xdr:cNvGrpSpPr/>
      </xdr:nvGrpSpPr>
      <xdr:grpSpPr>
        <a:xfrm>
          <a:off x="7387772" y="11914187"/>
          <a:ext cx="303265" cy="616443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243" name="直角三角形 242">
            <a:extLst>
              <a:ext uri="{FF2B5EF4-FFF2-40B4-BE49-F238E27FC236}">
                <a16:creationId xmlns:a16="http://schemas.microsoft.com/office/drawing/2014/main" id="{C11534F3-BC07-7919-5B4A-6B62CBF57705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44" name="直角三角形 243">
            <a:extLst>
              <a:ext uri="{FF2B5EF4-FFF2-40B4-BE49-F238E27FC236}">
                <a16:creationId xmlns:a16="http://schemas.microsoft.com/office/drawing/2014/main" id="{A1976374-5558-F05B-FFB9-71209AC5FC2F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154</xdr:col>
      <xdr:colOff>0</xdr:colOff>
      <xdr:row>78</xdr:row>
      <xdr:rowOff>68258</xdr:rowOff>
    </xdr:from>
    <xdr:to>
      <xdr:col>159</xdr:col>
      <xdr:colOff>28839</xdr:colOff>
      <xdr:row>80</xdr:row>
      <xdr:rowOff>102003</xdr:rowOff>
    </xdr:to>
    <xdr:grpSp>
      <xdr:nvGrpSpPr>
        <xdr:cNvPr id="245" name="群組 244">
          <a:extLst>
            <a:ext uri="{FF2B5EF4-FFF2-40B4-BE49-F238E27FC236}">
              <a16:creationId xmlns:a16="http://schemas.microsoft.com/office/drawing/2014/main" id="{B17B0C93-CA6B-4DC2-A464-54DFAB7A1E4A}"/>
            </a:ext>
          </a:extLst>
        </xdr:cNvPr>
        <xdr:cNvGrpSpPr/>
      </xdr:nvGrpSpPr>
      <xdr:grpSpPr>
        <a:xfrm rot="5400000">
          <a:off x="22238422" y="9119461"/>
          <a:ext cx="271870" cy="743214"/>
          <a:chOff x="4111849" y="3567268"/>
          <a:chExt cx="317447" cy="622564"/>
        </a:xfrm>
        <a:solidFill>
          <a:schemeClr val="bg1"/>
        </a:solidFill>
      </xdr:grpSpPr>
      <xdr:sp macro="" textlink="">
        <xdr:nvSpPr>
          <xdr:cNvPr id="246" name="直角三角形 245">
            <a:extLst>
              <a:ext uri="{FF2B5EF4-FFF2-40B4-BE49-F238E27FC236}">
                <a16:creationId xmlns:a16="http://schemas.microsoft.com/office/drawing/2014/main" id="{D786A7F7-3ECA-1E6A-BF15-4F8F39F2DB74}"/>
              </a:ext>
            </a:extLst>
          </xdr:cNvPr>
          <xdr:cNvSpPr/>
        </xdr:nvSpPr>
        <xdr:spPr>
          <a:xfrm rot="5400000" flipV="1">
            <a:off x="4139948" y="3575103"/>
            <a:ext cx="297184" cy="281513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47" name="直角三角形 246">
            <a:extLst>
              <a:ext uri="{FF2B5EF4-FFF2-40B4-BE49-F238E27FC236}">
                <a16:creationId xmlns:a16="http://schemas.microsoft.com/office/drawing/2014/main" id="{6BABD002-4F13-9BB7-8A5F-D49D8D07B729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128</xdr:col>
      <xdr:colOff>107086</xdr:colOff>
      <xdr:row>31</xdr:row>
      <xdr:rowOff>107085</xdr:rowOff>
    </xdr:from>
    <xdr:to>
      <xdr:col>134</xdr:col>
      <xdr:colOff>10514</xdr:colOff>
      <xdr:row>34</xdr:row>
      <xdr:rowOff>9722</xdr:rowOff>
    </xdr:to>
    <xdr:grpSp>
      <xdr:nvGrpSpPr>
        <xdr:cNvPr id="248" name="群組 247">
          <a:extLst>
            <a:ext uri="{FF2B5EF4-FFF2-40B4-BE49-F238E27FC236}">
              <a16:creationId xmlns:a16="http://schemas.microsoft.com/office/drawing/2014/main" id="{43634B4C-78A0-4BC9-87AB-8283A074D4E7}"/>
            </a:ext>
          </a:extLst>
        </xdr:cNvPr>
        <xdr:cNvGrpSpPr/>
      </xdr:nvGrpSpPr>
      <xdr:grpSpPr>
        <a:xfrm rot="5400000">
          <a:off x="18645513" y="3547596"/>
          <a:ext cx="259824" cy="760678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249" name="直角三角形 248">
            <a:extLst>
              <a:ext uri="{FF2B5EF4-FFF2-40B4-BE49-F238E27FC236}">
                <a16:creationId xmlns:a16="http://schemas.microsoft.com/office/drawing/2014/main" id="{1789131E-D593-BE16-86DA-25F150BBD544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50" name="直角三角形 249">
            <a:extLst>
              <a:ext uri="{FF2B5EF4-FFF2-40B4-BE49-F238E27FC236}">
                <a16:creationId xmlns:a16="http://schemas.microsoft.com/office/drawing/2014/main" id="{71085129-3581-8E6D-BD58-D4856B0FB305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116</xdr:col>
      <xdr:colOff>1</xdr:colOff>
      <xdr:row>19</xdr:row>
      <xdr:rowOff>92487</xdr:rowOff>
    </xdr:from>
    <xdr:to>
      <xdr:col>121</xdr:col>
      <xdr:colOff>31007</xdr:colOff>
      <xdr:row>21</xdr:row>
      <xdr:rowOff>116351</xdr:rowOff>
    </xdr:to>
    <xdr:grpSp>
      <xdr:nvGrpSpPr>
        <xdr:cNvPr id="251" name="群組 250">
          <a:extLst>
            <a:ext uri="{FF2B5EF4-FFF2-40B4-BE49-F238E27FC236}">
              <a16:creationId xmlns:a16="http://schemas.microsoft.com/office/drawing/2014/main" id="{C15C159E-E121-42A1-80CA-9D77820A015C}"/>
            </a:ext>
          </a:extLst>
        </xdr:cNvPr>
        <xdr:cNvGrpSpPr/>
      </xdr:nvGrpSpPr>
      <xdr:grpSpPr>
        <a:xfrm rot="5400000">
          <a:off x="16815197" y="2112979"/>
          <a:ext cx="261989" cy="745381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252" name="直角三角形 251">
            <a:extLst>
              <a:ext uri="{FF2B5EF4-FFF2-40B4-BE49-F238E27FC236}">
                <a16:creationId xmlns:a16="http://schemas.microsoft.com/office/drawing/2014/main" id="{9841788A-8605-DD7D-0343-DA7F701C37F0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53" name="直角三角形 252">
            <a:extLst>
              <a:ext uri="{FF2B5EF4-FFF2-40B4-BE49-F238E27FC236}">
                <a16:creationId xmlns:a16="http://schemas.microsoft.com/office/drawing/2014/main" id="{F39ECBBA-401B-0759-C459-D2B9CED68A1F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116</xdr:col>
      <xdr:colOff>17317</xdr:colOff>
      <xdr:row>53</xdr:row>
      <xdr:rowOff>86591</xdr:rowOff>
    </xdr:from>
    <xdr:to>
      <xdr:col>121</xdr:col>
      <xdr:colOff>27830</xdr:colOff>
      <xdr:row>55</xdr:row>
      <xdr:rowOff>104105</xdr:rowOff>
    </xdr:to>
    <xdr:grpSp>
      <xdr:nvGrpSpPr>
        <xdr:cNvPr id="254" name="群組 253">
          <a:extLst>
            <a:ext uri="{FF2B5EF4-FFF2-40B4-BE49-F238E27FC236}">
              <a16:creationId xmlns:a16="http://schemas.microsoft.com/office/drawing/2014/main" id="{93583326-9140-4F33-9F44-28C8DEFAB851}"/>
            </a:ext>
          </a:extLst>
        </xdr:cNvPr>
        <xdr:cNvGrpSpPr/>
      </xdr:nvGrpSpPr>
      <xdr:grpSpPr>
        <a:xfrm rot="5400000">
          <a:off x="16825441" y="6162280"/>
          <a:ext cx="255639" cy="724888"/>
          <a:chOff x="4111849" y="3567267"/>
          <a:chExt cx="313408" cy="605643"/>
        </a:xfrm>
        <a:solidFill>
          <a:schemeClr val="bg1"/>
        </a:solidFill>
      </xdr:grpSpPr>
      <xdr:sp macro="" textlink="">
        <xdr:nvSpPr>
          <xdr:cNvPr id="255" name="直角三角形 254">
            <a:extLst>
              <a:ext uri="{FF2B5EF4-FFF2-40B4-BE49-F238E27FC236}">
                <a16:creationId xmlns:a16="http://schemas.microsoft.com/office/drawing/2014/main" id="{D51F5E49-B947-8CBE-1471-467BD14A6902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56" name="直角三角形 255">
            <a:extLst>
              <a:ext uri="{FF2B5EF4-FFF2-40B4-BE49-F238E27FC236}">
                <a16:creationId xmlns:a16="http://schemas.microsoft.com/office/drawing/2014/main" id="{44D25173-6442-4C1B-F1F0-2896005C44E2}"/>
              </a:ext>
            </a:extLst>
          </xdr:cNvPr>
          <xdr:cNvSpPr/>
        </xdr:nvSpPr>
        <xdr:spPr>
          <a:xfrm rot="10800000" flipV="1">
            <a:off x="4111849" y="3868359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116</xdr:col>
      <xdr:colOff>1233</xdr:colOff>
      <xdr:row>87</xdr:row>
      <xdr:rowOff>92076</xdr:rowOff>
    </xdr:from>
    <xdr:to>
      <xdr:col>121</xdr:col>
      <xdr:colOff>11746</xdr:colOff>
      <xdr:row>89</xdr:row>
      <xdr:rowOff>106416</xdr:rowOff>
    </xdr:to>
    <xdr:grpSp>
      <xdr:nvGrpSpPr>
        <xdr:cNvPr id="257" name="群組 256">
          <a:extLst>
            <a:ext uri="{FF2B5EF4-FFF2-40B4-BE49-F238E27FC236}">
              <a16:creationId xmlns:a16="http://schemas.microsoft.com/office/drawing/2014/main" id="{A2C327E4-4DC8-49A4-88B2-125AF5676ED0}"/>
            </a:ext>
          </a:extLst>
        </xdr:cNvPr>
        <xdr:cNvGrpSpPr/>
      </xdr:nvGrpSpPr>
      <xdr:grpSpPr>
        <a:xfrm rot="5400000">
          <a:off x="16810944" y="10214303"/>
          <a:ext cx="252465" cy="724888"/>
          <a:chOff x="4111849" y="3567267"/>
          <a:chExt cx="313408" cy="605559"/>
        </a:xfrm>
        <a:solidFill>
          <a:schemeClr val="bg1"/>
        </a:solidFill>
      </xdr:grpSpPr>
      <xdr:sp macro="" textlink="">
        <xdr:nvSpPr>
          <xdr:cNvPr id="258" name="直角三角形 257">
            <a:extLst>
              <a:ext uri="{FF2B5EF4-FFF2-40B4-BE49-F238E27FC236}">
                <a16:creationId xmlns:a16="http://schemas.microsoft.com/office/drawing/2014/main" id="{85A985A0-9884-D711-B957-AB9A1E68EB11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59" name="直角三角形 258">
            <a:extLst>
              <a:ext uri="{FF2B5EF4-FFF2-40B4-BE49-F238E27FC236}">
                <a16:creationId xmlns:a16="http://schemas.microsoft.com/office/drawing/2014/main" id="{BD4794F9-5CC5-C31C-3FFD-FF85D774FB73}"/>
              </a:ext>
            </a:extLst>
          </xdr:cNvPr>
          <xdr:cNvSpPr/>
        </xdr:nvSpPr>
        <xdr:spPr>
          <a:xfrm rot="10800000" flipV="1">
            <a:off x="4111849" y="3868275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116</xdr:col>
      <xdr:colOff>18556</xdr:colOff>
      <xdr:row>121</xdr:row>
      <xdr:rowOff>95250</xdr:rowOff>
    </xdr:from>
    <xdr:to>
      <xdr:col>121</xdr:col>
      <xdr:colOff>25893</xdr:colOff>
      <xdr:row>123</xdr:row>
      <xdr:rowOff>111617</xdr:rowOff>
    </xdr:to>
    <xdr:grpSp>
      <xdr:nvGrpSpPr>
        <xdr:cNvPr id="260" name="群組 259">
          <a:extLst>
            <a:ext uri="{FF2B5EF4-FFF2-40B4-BE49-F238E27FC236}">
              <a16:creationId xmlns:a16="http://schemas.microsoft.com/office/drawing/2014/main" id="{43547B0F-CAC2-4F5B-8D0E-09D98B77EFC9}"/>
            </a:ext>
          </a:extLst>
        </xdr:cNvPr>
        <xdr:cNvGrpSpPr/>
      </xdr:nvGrpSpPr>
      <xdr:grpSpPr>
        <a:xfrm rot="5400000">
          <a:off x="16825666" y="14268203"/>
          <a:ext cx="254492" cy="721712"/>
          <a:chOff x="4111849" y="3567267"/>
          <a:chExt cx="312024" cy="605473"/>
        </a:xfrm>
        <a:solidFill>
          <a:schemeClr val="bg1"/>
        </a:solidFill>
      </xdr:grpSpPr>
      <xdr:sp macro="" textlink="">
        <xdr:nvSpPr>
          <xdr:cNvPr id="261" name="直角三角形 260">
            <a:extLst>
              <a:ext uri="{FF2B5EF4-FFF2-40B4-BE49-F238E27FC236}">
                <a16:creationId xmlns:a16="http://schemas.microsoft.com/office/drawing/2014/main" id="{C76F98F0-BE9C-1114-F598-CAC0397EAA70}"/>
              </a:ext>
            </a:extLst>
          </xdr:cNvPr>
          <xdr:cNvSpPr/>
        </xdr:nvSpPr>
        <xdr:spPr>
          <a:xfrm rot="5400000" flipV="1">
            <a:off x="4115032" y="3575103"/>
            <a:ext cx="297184" cy="28151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62" name="直角三角形 261">
            <a:extLst>
              <a:ext uri="{FF2B5EF4-FFF2-40B4-BE49-F238E27FC236}">
                <a16:creationId xmlns:a16="http://schemas.microsoft.com/office/drawing/2014/main" id="{6ACF4826-D041-ECEE-6787-50184B578863}"/>
              </a:ext>
            </a:extLst>
          </xdr:cNvPr>
          <xdr:cNvSpPr/>
        </xdr:nvSpPr>
        <xdr:spPr>
          <a:xfrm rot="10800000" flipV="1">
            <a:off x="4111849" y="3868189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115</xdr:col>
      <xdr:colOff>122461</xdr:colOff>
      <xdr:row>155</xdr:row>
      <xdr:rowOff>92076</xdr:rowOff>
    </xdr:from>
    <xdr:to>
      <xdr:col>121</xdr:col>
      <xdr:colOff>5974</xdr:colOff>
      <xdr:row>157</xdr:row>
      <xdr:rowOff>106415</xdr:rowOff>
    </xdr:to>
    <xdr:grpSp>
      <xdr:nvGrpSpPr>
        <xdr:cNvPr id="263" name="群組 262">
          <a:extLst>
            <a:ext uri="{FF2B5EF4-FFF2-40B4-BE49-F238E27FC236}">
              <a16:creationId xmlns:a16="http://schemas.microsoft.com/office/drawing/2014/main" id="{FBD3F1BA-301B-4803-9D9B-5168D8E3B263}"/>
            </a:ext>
          </a:extLst>
        </xdr:cNvPr>
        <xdr:cNvGrpSpPr/>
      </xdr:nvGrpSpPr>
      <xdr:grpSpPr>
        <a:xfrm rot="5400000">
          <a:off x="16797236" y="18302614"/>
          <a:ext cx="252464" cy="740763"/>
          <a:chOff x="4111849" y="3567267"/>
          <a:chExt cx="313408" cy="605559"/>
        </a:xfrm>
        <a:solidFill>
          <a:schemeClr val="bg1"/>
        </a:solidFill>
      </xdr:grpSpPr>
      <xdr:sp macro="" textlink="">
        <xdr:nvSpPr>
          <xdr:cNvPr id="264" name="直角三角形 263">
            <a:extLst>
              <a:ext uri="{FF2B5EF4-FFF2-40B4-BE49-F238E27FC236}">
                <a16:creationId xmlns:a16="http://schemas.microsoft.com/office/drawing/2014/main" id="{88DA2917-1B9F-B8B5-B519-779F2D6FABAD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65" name="直角三角形 264">
            <a:extLst>
              <a:ext uri="{FF2B5EF4-FFF2-40B4-BE49-F238E27FC236}">
                <a16:creationId xmlns:a16="http://schemas.microsoft.com/office/drawing/2014/main" id="{F137001F-9C6E-1D60-8327-7B08D0C9D974}"/>
              </a:ext>
            </a:extLst>
          </xdr:cNvPr>
          <xdr:cNvSpPr/>
        </xdr:nvSpPr>
        <xdr:spPr>
          <a:xfrm rot="10800000" flipV="1">
            <a:off x="4111849" y="3868275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115</xdr:col>
      <xdr:colOff>120733</xdr:colOff>
      <xdr:row>189</xdr:row>
      <xdr:rowOff>101147</xdr:rowOff>
    </xdr:from>
    <xdr:to>
      <xdr:col>120</xdr:col>
      <xdr:colOff>116607</xdr:colOff>
      <xdr:row>191</xdr:row>
      <xdr:rowOff>115486</xdr:rowOff>
    </xdr:to>
    <xdr:grpSp>
      <xdr:nvGrpSpPr>
        <xdr:cNvPr id="266" name="群組 265">
          <a:extLst>
            <a:ext uri="{FF2B5EF4-FFF2-40B4-BE49-F238E27FC236}">
              <a16:creationId xmlns:a16="http://schemas.microsoft.com/office/drawing/2014/main" id="{04A173B6-FF62-410F-B783-14D829F1FBAE}"/>
            </a:ext>
          </a:extLst>
        </xdr:cNvPr>
        <xdr:cNvGrpSpPr/>
      </xdr:nvGrpSpPr>
      <xdr:grpSpPr>
        <a:xfrm rot="5400000">
          <a:off x="16780251" y="22375067"/>
          <a:ext cx="252464" cy="710249"/>
          <a:chOff x="4111849" y="3567267"/>
          <a:chExt cx="313408" cy="605333"/>
        </a:xfrm>
        <a:solidFill>
          <a:schemeClr val="bg1"/>
        </a:solidFill>
      </xdr:grpSpPr>
      <xdr:sp macro="" textlink="">
        <xdr:nvSpPr>
          <xdr:cNvPr id="267" name="直角三角形 266">
            <a:extLst>
              <a:ext uri="{FF2B5EF4-FFF2-40B4-BE49-F238E27FC236}">
                <a16:creationId xmlns:a16="http://schemas.microsoft.com/office/drawing/2014/main" id="{3BD13149-C699-A310-D25F-D44AF749D67F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68" name="直角三角形 267">
            <a:extLst>
              <a:ext uri="{FF2B5EF4-FFF2-40B4-BE49-F238E27FC236}">
                <a16:creationId xmlns:a16="http://schemas.microsoft.com/office/drawing/2014/main" id="{7B3D1869-B746-01A9-6D3B-349854561C15}"/>
              </a:ext>
            </a:extLst>
          </xdr:cNvPr>
          <xdr:cNvSpPr/>
        </xdr:nvSpPr>
        <xdr:spPr>
          <a:xfrm rot="10800000" flipV="1">
            <a:off x="4111849" y="3868049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231</xdr:col>
      <xdr:colOff>107085</xdr:colOff>
      <xdr:row>146</xdr:row>
      <xdr:rowOff>103910</xdr:rowOff>
    </xdr:from>
    <xdr:to>
      <xdr:col>237</xdr:col>
      <xdr:colOff>7338</xdr:colOff>
      <xdr:row>149</xdr:row>
      <xdr:rowOff>197</xdr:rowOff>
    </xdr:to>
    <xdr:grpSp>
      <xdr:nvGrpSpPr>
        <xdr:cNvPr id="269" name="群組 268">
          <a:extLst>
            <a:ext uri="{FF2B5EF4-FFF2-40B4-BE49-F238E27FC236}">
              <a16:creationId xmlns:a16="http://schemas.microsoft.com/office/drawing/2014/main" id="{CFD3F18D-D1F3-42CB-A168-2299D7E44339}"/>
            </a:ext>
          </a:extLst>
        </xdr:cNvPr>
        <xdr:cNvGrpSpPr/>
      </xdr:nvGrpSpPr>
      <xdr:grpSpPr>
        <a:xfrm rot="5400000">
          <a:off x="33363224" y="17235021"/>
          <a:ext cx="253475" cy="757503"/>
          <a:chOff x="4111849" y="3567267"/>
          <a:chExt cx="313408" cy="622565"/>
        </a:xfrm>
        <a:solidFill>
          <a:schemeClr val="bg1"/>
        </a:solidFill>
      </xdr:grpSpPr>
      <xdr:sp macro="" textlink="">
        <xdr:nvSpPr>
          <xdr:cNvPr id="270" name="直角三角形 269">
            <a:extLst>
              <a:ext uri="{FF2B5EF4-FFF2-40B4-BE49-F238E27FC236}">
                <a16:creationId xmlns:a16="http://schemas.microsoft.com/office/drawing/2014/main" id="{217282BE-E784-B0AB-05CE-6F24BF3DA657}"/>
              </a:ext>
            </a:extLst>
          </xdr:cNvPr>
          <xdr:cNvSpPr/>
        </xdr:nvSpPr>
        <xdr:spPr>
          <a:xfrm rot="5400000" flipV="1">
            <a:off x="4135909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71" name="直角三角形 270">
            <a:extLst>
              <a:ext uri="{FF2B5EF4-FFF2-40B4-BE49-F238E27FC236}">
                <a16:creationId xmlns:a16="http://schemas.microsoft.com/office/drawing/2014/main" id="{F2586AC3-49E4-F1EF-D1C4-D8AE19D3E753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211</xdr:col>
      <xdr:colOff>758</xdr:colOff>
      <xdr:row>155</xdr:row>
      <xdr:rowOff>8300</xdr:rowOff>
    </xdr:from>
    <xdr:to>
      <xdr:col>216</xdr:col>
      <xdr:colOff>20389</xdr:colOff>
      <xdr:row>157</xdr:row>
      <xdr:rowOff>25567</xdr:rowOff>
    </xdr:to>
    <xdr:grpSp>
      <xdr:nvGrpSpPr>
        <xdr:cNvPr id="272" name="群組 271">
          <a:extLst>
            <a:ext uri="{FF2B5EF4-FFF2-40B4-BE49-F238E27FC236}">
              <a16:creationId xmlns:a16="http://schemas.microsoft.com/office/drawing/2014/main" id="{24A5F7C1-EA1C-4F74-8426-127A16AFF19A}"/>
            </a:ext>
          </a:extLst>
        </xdr:cNvPr>
        <xdr:cNvGrpSpPr/>
      </xdr:nvGrpSpPr>
      <xdr:grpSpPr>
        <a:xfrm rot="16200000">
          <a:off x="30386690" y="18223681"/>
          <a:ext cx="255392" cy="734006"/>
          <a:chOff x="4122717" y="3567268"/>
          <a:chExt cx="318219" cy="622564"/>
        </a:xfrm>
        <a:solidFill>
          <a:schemeClr val="bg1"/>
        </a:solidFill>
      </xdr:grpSpPr>
      <xdr:sp macro="" textlink="">
        <xdr:nvSpPr>
          <xdr:cNvPr id="273" name="直角三角形 272">
            <a:extLst>
              <a:ext uri="{FF2B5EF4-FFF2-40B4-BE49-F238E27FC236}">
                <a16:creationId xmlns:a16="http://schemas.microsoft.com/office/drawing/2014/main" id="{C62997F2-7B28-593B-67C6-E9D4D0263E2F}"/>
              </a:ext>
            </a:extLst>
          </xdr:cNvPr>
          <xdr:cNvSpPr/>
        </xdr:nvSpPr>
        <xdr:spPr>
          <a:xfrm rot="5400000" flipV="1">
            <a:off x="4151589" y="3575104"/>
            <a:ext cx="297184" cy="28151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74" name="直角三角形 273">
            <a:extLst>
              <a:ext uri="{FF2B5EF4-FFF2-40B4-BE49-F238E27FC236}">
                <a16:creationId xmlns:a16="http://schemas.microsoft.com/office/drawing/2014/main" id="{BA453C1C-DAA3-7770-1052-5E534374FF2A}"/>
              </a:ext>
            </a:extLst>
          </xdr:cNvPr>
          <xdr:cNvSpPr/>
        </xdr:nvSpPr>
        <xdr:spPr>
          <a:xfrm rot="10800000" flipV="1">
            <a:off x="4122717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205</xdr:col>
      <xdr:colOff>114669</xdr:colOff>
      <xdr:row>130</xdr:row>
      <xdr:rowOff>107083</xdr:rowOff>
    </xdr:from>
    <xdr:to>
      <xdr:col>211</xdr:col>
      <xdr:colOff>1076</xdr:colOff>
      <xdr:row>133</xdr:row>
      <xdr:rowOff>18997</xdr:rowOff>
    </xdr:to>
    <xdr:grpSp>
      <xdr:nvGrpSpPr>
        <xdr:cNvPr id="275" name="群組 274">
          <a:extLst>
            <a:ext uri="{FF2B5EF4-FFF2-40B4-BE49-F238E27FC236}">
              <a16:creationId xmlns:a16="http://schemas.microsoft.com/office/drawing/2014/main" id="{3709D2B5-E979-4B09-9B30-8F1A309F55BC}"/>
            </a:ext>
          </a:extLst>
        </xdr:cNvPr>
        <xdr:cNvGrpSpPr/>
      </xdr:nvGrpSpPr>
      <xdr:grpSpPr>
        <a:xfrm rot="16200000">
          <a:off x="29641322" y="15347930"/>
          <a:ext cx="269102" cy="743657"/>
          <a:chOff x="4122717" y="3567268"/>
          <a:chExt cx="318219" cy="622564"/>
        </a:xfrm>
        <a:solidFill>
          <a:schemeClr val="bg1"/>
        </a:solidFill>
      </xdr:grpSpPr>
      <xdr:sp macro="" textlink="">
        <xdr:nvSpPr>
          <xdr:cNvPr id="276" name="直角三角形 275">
            <a:extLst>
              <a:ext uri="{FF2B5EF4-FFF2-40B4-BE49-F238E27FC236}">
                <a16:creationId xmlns:a16="http://schemas.microsoft.com/office/drawing/2014/main" id="{587BF8DF-9B14-6026-A9CC-9B0ADFFD8C52}"/>
              </a:ext>
            </a:extLst>
          </xdr:cNvPr>
          <xdr:cNvSpPr/>
        </xdr:nvSpPr>
        <xdr:spPr>
          <a:xfrm rot="5400000" flipV="1">
            <a:off x="4151589" y="3575104"/>
            <a:ext cx="297184" cy="28151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77" name="直角三角形 276">
            <a:extLst>
              <a:ext uri="{FF2B5EF4-FFF2-40B4-BE49-F238E27FC236}">
                <a16:creationId xmlns:a16="http://schemas.microsoft.com/office/drawing/2014/main" id="{DD5EC9F4-A5BC-9F44-6707-BD47DAF91D6E}"/>
              </a:ext>
            </a:extLst>
          </xdr:cNvPr>
          <xdr:cNvSpPr/>
        </xdr:nvSpPr>
        <xdr:spPr>
          <a:xfrm rot="10800000" flipV="1">
            <a:off x="4122717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  <xdr:twoCellAnchor>
    <xdr:from>
      <xdr:col>182</xdr:col>
      <xdr:colOff>35235</xdr:colOff>
      <xdr:row>141</xdr:row>
      <xdr:rowOff>105496</xdr:rowOff>
    </xdr:from>
    <xdr:to>
      <xdr:col>184</xdr:col>
      <xdr:colOff>92026</xdr:colOff>
      <xdr:row>147</xdr:row>
      <xdr:rowOff>1342</xdr:rowOff>
    </xdr:to>
    <xdr:grpSp>
      <xdr:nvGrpSpPr>
        <xdr:cNvPr id="278" name="群組 277">
          <a:extLst>
            <a:ext uri="{FF2B5EF4-FFF2-40B4-BE49-F238E27FC236}">
              <a16:creationId xmlns:a16="http://schemas.microsoft.com/office/drawing/2014/main" id="{BECAD5B0-8509-44C4-9354-E95F882C9D86}"/>
            </a:ext>
          </a:extLst>
        </xdr:cNvPr>
        <xdr:cNvGrpSpPr/>
      </xdr:nvGrpSpPr>
      <xdr:grpSpPr>
        <a:xfrm rot="10800000">
          <a:off x="26038485" y="16893309"/>
          <a:ext cx="342541" cy="610221"/>
          <a:chOff x="4111849" y="3567267"/>
          <a:chExt cx="313121" cy="622565"/>
        </a:xfrm>
        <a:solidFill>
          <a:schemeClr val="bg1"/>
        </a:solidFill>
      </xdr:grpSpPr>
      <xdr:sp macro="" textlink="">
        <xdr:nvSpPr>
          <xdr:cNvPr id="279" name="直角三角形 278">
            <a:extLst>
              <a:ext uri="{FF2B5EF4-FFF2-40B4-BE49-F238E27FC236}">
                <a16:creationId xmlns:a16="http://schemas.microsoft.com/office/drawing/2014/main" id="{B7575104-8DF8-A862-A5A7-EA54A545E527}"/>
              </a:ext>
            </a:extLst>
          </xdr:cNvPr>
          <xdr:cNvSpPr/>
        </xdr:nvSpPr>
        <xdr:spPr>
          <a:xfrm rot="5400000" flipV="1">
            <a:off x="4135622" y="3575103"/>
            <a:ext cx="297184" cy="281512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280" name="直角三角形 279">
            <a:extLst>
              <a:ext uri="{FF2B5EF4-FFF2-40B4-BE49-F238E27FC236}">
                <a16:creationId xmlns:a16="http://schemas.microsoft.com/office/drawing/2014/main" id="{C0658E32-836C-5759-5222-8DB36C128E60}"/>
              </a:ext>
            </a:extLst>
          </xdr:cNvPr>
          <xdr:cNvSpPr/>
        </xdr:nvSpPr>
        <xdr:spPr>
          <a:xfrm rot="10800000" flipV="1">
            <a:off x="4111849" y="3885281"/>
            <a:ext cx="312024" cy="304551"/>
          </a:xfrm>
          <a:prstGeom prst="rtTriangle">
            <a:avLst/>
          </a:prstGeom>
          <a:grpFill/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12</xdr:col>
      <xdr:colOff>1399495</xdr:colOff>
      <xdr:row>4</xdr:row>
      <xdr:rowOff>57033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2233C01B-68B3-7335-E199-68B7F120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0"/>
          <a:ext cx="10057143" cy="93333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14</xdr:col>
      <xdr:colOff>1669755</xdr:colOff>
      <xdr:row>9</xdr:row>
      <xdr:rowOff>142748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A3CD6000-D518-FCBF-FE11-6B0E249B5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1095375"/>
          <a:ext cx="13904762" cy="10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2">
    <tabColor theme="7" tint="0.59999389629810485"/>
  </sheetPr>
  <dimension ref="A1:AY289"/>
  <sheetViews>
    <sheetView tabSelected="1" topLeftCell="A28" zoomScale="50" zoomScaleNormal="50" workbookViewId="0">
      <selection activeCell="W43" sqref="W43"/>
    </sheetView>
  </sheetViews>
  <sheetFormatPr defaultColWidth="8.875" defaultRowHeight="24.95" customHeight="1" x14ac:dyDescent="0.25"/>
  <cols>
    <col min="1" max="2" width="19" style="14" customWidth="1"/>
    <col min="3" max="3" width="37" style="14" bestFit="1" customWidth="1"/>
    <col min="4" max="4" width="20.125" style="14" customWidth="1"/>
    <col min="5" max="5" width="20.5" style="14" customWidth="1"/>
    <col min="6" max="6" width="18.5" style="14" bestFit="1" customWidth="1"/>
    <col min="7" max="7" width="24.5" style="14" bestFit="1" customWidth="1"/>
    <col min="8" max="11" width="18.5" style="14" bestFit="1" customWidth="1"/>
    <col min="12" max="12" width="18.5" style="14" customWidth="1"/>
    <col min="13" max="15" width="8.875" style="14"/>
    <col min="16" max="19" width="18.625" style="14" customWidth="1"/>
    <col min="20" max="20" width="21.875" style="14" customWidth="1"/>
    <col min="21" max="24" width="18.625" style="14" customWidth="1"/>
    <col min="25" max="27" width="18.625" style="16" customWidth="1"/>
    <col min="28" max="28" width="8.875" style="16"/>
    <col min="29" max="16384" width="8.875" style="14"/>
  </cols>
  <sheetData>
    <row r="1" spans="1:41" ht="24.95" customHeight="1" thickBot="1" x14ac:dyDescent="0.3">
      <c r="A1" s="86" t="s">
        <v>60</v>
      </c>
      <c r="B1" s="86"/>
      <c r="C1" s="86"/>
      <c r="D1" s="86"/>
      <c r="F1" s="86" t="s">
        <v>67</v>
      </c>
      <c r="G1" s="86"/>
      <c r="H1" s="86"/>
      <c r="I1" s="86"/>
      <c r="T1" s="15"/>
      <c r="U1" s="15"/>
      <c r="V1" s="15"/>
      <c r="W1" s="15"/>
      <c r="X1" s="16" t="s">
        <v>34</v>
      </c>
      <c r="Y1" s="16" t="s">
        <v>32</v>
      </c>
      <c r="Z1" s="16" t="s">
        <v>74</v>
      </c>
      <c r="AC1" s="16"/>
      <c r="AD1" s="16"/>
      <c r="AE1" s="16"/>
      <c r="AF1" s="16"/>
      <c r="AG1" s="16"/>
      <c r="AH1" s="16"/>
      <c r="AI1" s="16"/>
      <c r="AJ1" s="16"/>
      <c r="AK1" s="15"/>
      <c r="AL1" s="15"/>
      <c r="AM1" s="15"/>
      <c r="AN1" s="15"/>
      <c r="AO1" s="15"/>
    </row>
    <row r="2" spans="1:41" ht="24.95" customHeight="1" thickBot="1" x14ac:dyDescent="0.3">
      <c r="A2" s="17" t="s">
        <v>61</v>
      </c>
      <c r="B2" s="87"/>
      <c r="C2" s="88"/>
      <c r="D2" s="89"/>
      <c r="F2" s="75" t="s">
        <v>68</v>
      </c>
      <c r="G2" s="90"/>
      <c r="H2" s="87"/>
      <c r="I2" s="89"/>
      <c r="T2" s="15"/>
      <c r="U2" s="15"/>
      <c r="V2" s="15"/>
      <c r="W2" s="15"/>
      <c r="X2" s="16" t="s">
        <v>33</v>
      </c>
      <c r="Y2" s="16" t="s">
        <v>34</v>
      </c>
      <c r="Z2" s="16" t="s">
        <v>75</v>
      </c>
      <c r="AC2" s="16"/>
      <c r="AD2" s="16"/>
      <c r="AE2" s="16"/>
      <c r="AF2" s="16"/>
      <c r="AG2" s="16"/>
      <c r="AH2" s="16"/>
      <c r="AI2" s="16"/>
      <c r="AJ2" s="16"/>
      <c r="AK2" s="15"/>
      <c r="AL2" s="15"/>
      <c r="AM2" s="15"/>
      <c r="AN2" s="15"/>
      <c r="AO2" s="15"/>
    </row>
    <row r="3" spans="1:41" ht="24.95" customHeight="1" thickBot="1" x14ac:dyDescent="0.3">
      <c r="A3" s="17" t="s">
        <v>62</v>
      </c>
      <c r="B3" s="18"/>
      <c r="C3" s="17" t="s">
        <v>65</v>
      </c>
      <c r="D3" s="19"/>
      <c r="F3" s="75" t="s">
        <v>69</v>
      </c>
      <c r="G3" s="90"/>
      <c r="H3" s="87"/>
      <c r="I3" s="89"/>
      <c r="T3" s="15"/>
      <c r="U3" s="15"/>
      <c r="V3" s="15"/>
      <c r="W3" s="15"/>
      <c r="X3" s="16" t="s">
        <v>35</v>
      </c>
      <c r="Y3" s="16" t="s">
        <v>33</v>
      </c>
      <c r="Z3" s="20" t="s">
        <v>76</v>
      </c>
      <c r="AC3" s="16"/>
      <c r="AD3" s="16"/>
      <c r="AE3" s="16"/>
      <c r="AF3" s="16"/>
      <c r="AG3" s="16"/>
      <c r="AH3" s="16"/>
      <c r="AI3" s="16"/>
      <c r="AJ3" s="16"/>
      <c r="AK3" s="15"/>
      <c r="AL3" s="15"/>
      <c r="AM3" s="15"/>
      <c r="AN3" s="15"/>
      <c r="AO3" s="15"/>
    </row>
    <row r="4" spans="1:41" ht="24.95" customHeight="1" thickBot="1" x14ac:dyDescent="0.3">
      <c r="A4" s="17" t="s">
        <v>63</v>
      </c>
      <c r="B4" s="18"/>
      <c r="C4" s="17" t="s">
        <v>66</v>
      </c>
      <c r="D4" s="19"/>
      <c r="F4" s="75" t="s">
        <v>70</v>
      </c>
      <c r="G4" s="90"/>
      <c r="H4" s="87"/>
      <c r="I4" s="89"/>
      <c r="T4" s="15"/>
      <c r="U4" s="15"/>
      <c r="V4" s="15"/>
      <c r="W4" s="15"/>
      <c r="X4" s="16" t="s">
        <v>36</v>
      </c>
      <c r="Y4" s="16" t="s">
        <v>35</v>
      </c>
      <c r="AC4" s="16"/>
      <c r="AD4" s="16"/>
      <c r="AE4" s="16"/>
      <c r="AF4" s="16"/>
      <c r="AG4" s="16"/>
      <c r="AH4" s="16"/>
      <c r="AI4" s="16"/>
      <c r="AJ4" s="16"/>
      <c r="AK4" s="15"/>
      <c r="AL4" s="15"/>
      <c r="AM4" s="15"/>
      <c r="AN4" s="15"/>
      <c r="AO4" s="15"/>
    </row>
    <row r="5" spans="1:41" ht="24.95" customHeight="1" thickBot="1" x14ac:dyDescent="0.3">
      <c r="A5" s="17" t="s">
        <v>64</v>
      </c>
      <c r="B5" s="87"/>
      <c r="C5" s="88"/>
      <c r="D5" s="89"/>
      <c r="F5" s="75" t="s">
        <v>71</v>
      </c>
      <c r="G5" s="90"/>
      <c r="H5" s="87"/>
      <c r="I5" s="89"/>
      <c r="T5" s="15"/>
      <c r="U5" s="15"/>
      <c r="V5" s="15"/>
      <c r="W5" s="15"/>
      <c r="X5" s="16" t="s">
        <v>37</v>
      </c>
      <c r="Y5" s="16" t="s">
        <v>36</v>
      </c>
      <c r="AC5" s="16"/>
      <c r="AD5" s="16"/>
      <c r="AE5" s="16"/>
      <c r="AF5" s="16"/>
      <c r="AG5" s="16"/>
      <c r="AH5" s="16"/>
      <c r="AI5" s="16"/>
      <c r="AJ5" s="16"/>
      <c r="AK5" s="15"/>
      <c r="AL5" s="15"/>
      <c r="AM5" s="15"/>
      <c r="AN5" s="15"/>
      <c r="AO5" s="15"/>
    </row>
    <row r="6" spans="1:41" ht="24.95" customHeight="1" thickBot="1" x14ac:dyDescent="0.3">
      <c r="F6" s="75" t="s">
        <v>72</v>
      </c>
      <c r="G6" s="90"/>
      <c r="H6" s="87"/>
      <c r="I6" s="89"/>
      <c r="T6" s="15"/>
      <c r="U6" s="15"/>
      <c r="V6" s="15"/>
      <c r="W6" s="15"/>
      <c r="X6" s="16" t="s">
        <v>38</v>
      </c>
      <c r="Y6" s="16" t="s">
        <v>37</v>
      </c>
      <c r="AC6" s="16"/>
      <c r="AD6" s="16"/>
      <c r="AE6" s="16"/>
      <c r="AF6" s="16"/>
      <c r="AG6" s="16"/>
      <c r="AH6" s="16"/>
      <c r="AI6" s="16"/>
      <c r="AJ6" s="16"/>
      <c r="AK6" s="15"/>
      <c r="AL6" s="15"/>
      <c r="AM6" s="15"/>
      <c r="AN6" s="15"/>
      <c r="AO6" s="15"/>
    </row>
    <row r="7" spans="1:41" ht="36.950000000000003" customHeight="1" thickBot="1" x14ac:dyDescent="0.3">
      <c r="F7" s="75" t="s">
        <v>73</v>
      </c>
      <c r="G7" s="90"/>
      <c r="H7" s="87"/>
      <c r="I7" s="89"/>
      <c r="T7" s="15"/>
      <c r="U7" s="15"/>
      <c r="V7" s="15"/>
      <c r="W7" s="15"/>
      <c r="X7" s="16" t="s">
        <v>124</v>
      </c>
      <c r="Y7" s="16" t="s">
        <v>38</v>
      </c>
      <c r="AC7" s="16"/>
      <c r="AD7" s="16"/>
      <c r="AE7" s="16"/>
      <c r="AF7" s="16"/>
      <c r="AG7" s="16"/>
      <c r="AH7" s="16"/>
      <c r="AI7" s="16"/>
      <c r="AJ7" s="16"/>
      <c r="AK7" s="15"/>
      <c r="AL7" s="15"/>
      <c r="AM7" s="15"/>
      <c r="AN7" s="15"/>
      <c r="AO7" s="15"/>
    </row>
    <row r="8" spans="1:41" ht="24.95" customHeight="1" x14ac:dyDescent="0.25">
      <c r="T8" s="15"/>
      <c r="U8" s="15"/>
      <c r="V8" s="15"/>
      <c r="W8" s="15"/>
      <c r="X8" s="16"/>
      <c r="Y8" s="16" t="s">
        <v>39</v>
      </c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5"/>
      <c r="AO8" s="15"/>
    </row>
    <row r="9" spans="1:41" ht="24.95" customHeight="1" thickBot="1" x14ac:dyDescent="0.3">
      <c r="T9" s="15"/>
      <c r="U9" s="15"/>
      <c r="V9" s="15"/>
      <c r="W9" s="15"/>
      <c r="X9" s="16"/>
      <c r="Y9" s="16" t="s">
        <v>87</v>
      </c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</row>
    <row r="10" spans="1:41" ht="24.95" customHeight="1" thickBot="1" x14ac:dyDescent="0.5">
      <c r="A10" s="94" t="s">
        <v>0</v>
      </c>
      <c r="B10" s="95"/>
      <c r="C10" s="95"/>
      <c r="D10" s="95"/>
      <c r="E10" s="95"/>
      <c r="F10" s="95"/>
      <c r="G10" s="95"/>
      <c r="H10" s="95"/>
      <c r="I10" s="95"/>
      <c r="J10" s="95"/>
      <c r="K10" s="96"/>
      <c r="T10" s="15"/>
      <c r="U10" s="15"/>
      <c r="V10" s="15"/>
      <c r="W10" s="15"/>
      <c r="X10" s="16"/>
      <c r="AC10" s="16"/>
      <c r="AD10" s="16"/>
      <c r="AE10" s="16"/>
      <c r="AF10" s="16"/>
      <c r="AG10" s="16"/>
      <c r="AH10" s="16"/>
      <c r="AI10" s="16"/>
      <c r="AJ10" s="16"/>
      <c r="AK10" s="15"/>
      <c r="AL10" s="15"/>
      <c r="AM10" s="15"/>
      <c r="AN10" s="15"/>
      <c r="AO10" s="15"/>
    </row>
    <row r="11" spans="1:41" ht="24.95" customHeight="1" x14ac:dyDescent="0.25">
      <c r="A11" s="21"/>
      <c r="B11" s="97"/>
      <c r="C11" s="99" t="s">
        <v>20</v>
      </c>
      <c r="D11" s="99" t="s">
        <v>21</v>
      </c>
      <c r="E11" s="99" t="s">
        <v>22</v>
      </c>
      <c r="F11" s="99" t="s">
        <v>23</v>
      </c>
      <c r="G11" s="99" t="s">
        <v>24</v>
      </c>
      <c r="H11" s="99" t="s">
        <v>84</v>
      </c>
      <c r="I11" s="99" t="s">
        <v>1</v>
      </c>
      <c r="J11" s="22" t="s">
        <v>25</v>
      </c>
      <c r="K11" s="22" t="s">
        <v>26</v>
      </c>
      <c r="L11" s="104" t="s">
        <v>100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</row>
    <row r="12" spans="1:41" ht="24.95" customHeight="1" thickBot="1" x14ac:dyDescent="0.3">
      <c r="A12" s="99" t="s">
        <v>2</v>
      </c>
      <c r="B12" s="98"/>
      <c r="C12" s="100"/>
      <c r="D12" s="100"/>
      <c r="E12" s="100"/>
      <c r="F12" s="100"/>
      <c r="G12" s="100"/>
      <c r="H12" s="100"/>
      <c r="I12" s="100"/>
      <c r="J12" s="23" t="s">
        <v>27</v>
      </c>
      <c r="K12" s="23" t="s">
        <v>27</v>
      </c>
      <c r="L12" s="10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ht="24.95" customHeight="1" thickBot="1" x14ac:dyDescent="0.3">
      <c r="A13" s="100"/>
      <c r="B13" s="24" t="s">
        <v>14</v>
      </c>
      <c r="C13" s="25"/>
      <c r="D13" s="25"/>
      <c r="E13" s="25"/>
      <c r="F13" s="25"/>
      <c r="G13" s="25"/>
      <c r="H13" s="25"/>
      <c r="I13" s="25"/>
      <c r="J13" s="25"/>
      <c r="K13" s="25"/>
      <c r="L13" s="26">
        <f>E278</f>
        <v>0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ht="24.95" customHeight="1" thickBot="1" x14ac:dyDescent="0.3">
      <c r="A14" s="75" t="s">
        <v>11</v>
      </c>
      <c r="B14" s="90"/>
      <c r="C14" s="101">
        <f>SUM(C13:K13)</f>
        <v>0</v>
      </c>
      <c r="D14" s="102"/>
      <c r="E14" s="102"/>
      <c r="F14" s="102"/>
      <c r="G14" s="102"/>
      <c r="H14" s="102"/>
      <c r="I14" s="102"/>
      <c r="J14" s="102"/>
      <c r="K14" s="103"/>
      <c r="L14" s="106" t="str">
        <f>IF(B256=D278,"純水系統("&amp;$C256&amp;")","")&amp;IF(B257=D278,"冷卻水塔("&amp;$C257&amp;")","")&amp;IF(B258=D278,"製程("&amp;$C258&amp;")","")&amp;IF(B259=D278,"鍋爐("&amp;$C259&amp;")","")&amp;IF(B260=D278,"洗滌塔("&amp;$C260&amp;")","")&amp;IF(B261=D278,"民生("&amp;$C261&amp;")","")&amp;IF(B262=D278,"其他("&amp;$C262&amp;")","")&amp;IF(B263=D278,"污水處理系統("&amp;$C263&amp;")","")&amp;IF(B264=D278,"回收水處理系統("&amp;$C264&amp;")","")&amp;IF(D256=D278,"純水系統("&amp;$E256&amp;")","")&amp;IF(D257=D278,"冷卻水塔("&amp;$E257&amp;")","")&amp;IF(D258=D278,"製程("&amp;$E258&amp;")","")&amp;IF(D259=D278,"鍋爐("&amp;$E259&amp;")","")&amp;IF(D260=D278,"洗滌塔("&amp;$E260&amp;")","")&amp;IF(D261=D278,"民生("&amp;$E261&amp;")","")&amp;IF(D262=D278,"其他("&amp;$E262&amp;")","")&amp;IF(D263=D278,"污水處理系統("&amp;$E263&amp;")","")&amp;IF(D264=D278,"回收水處理系統("&amp;$E264&amp;")","")&amp;IF(F256=D278,"純水系統("&amp;G256&amp;")","")&amp;IF(F257=D278,"冷卻水塔("&amp;G257&amp;")","")&amp;IF(F258=D278,"製程("&amp;G258&amp;")","")&amp;IF(F259=D278,"鍋爐("&amp;G259&amp;")","")&amp;IF(F260=D278,"洗滌塔("&amp;G260&amp;")","")&amp;IF(F261=D278,"民生("&amp;G261&amp;")","")&amp;IF(F262=D278,"其他("&amp;G262&amp;")","")&amp;IF(F263=D278,"污水處理系統("&amp;G263&amp;")","")&amp;IF(F264=D278,"回收水處理系統("&amp;G264&amp;")","")</f>
        <v/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ht="36" customHeight="1" thickBot="1" x14ac:dyDescent="0.3">
      <c r="A15" s="75" t="s">
        <v>17</v>
      </c>
      <c r="B15" s="76"/>
      <c r="C15" s="91"/>
      <c r="D15" s="92"/>
      <c r="E15" s="92"/>
      <c r="F15" s="93"/>
      <c r="G15" s="17" t="s">
        <v>18</v>
      </c>
      <c r="H15" s="91"/>
      <c r="I15" s="92"/>
      <c r="J15" s="92"/>
      <c r="K15" s="93"/>
      <c r="L15" s="107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ht="24.95" customHeight="1" thickBot="1" x14ac:dyDescent="0.3">
      <c r="A16" s="17" t="s">
        <v>12</v>
      </c>
      <c r="B16" s="19"/>
      <c r="C16" s="17" t="s">
        <v>13</v>
      </c>
      <c r="D16" s="27"/>
      <c r="E16" s="17" t="s">
        <v>16</v>
      </c>
      <c r="F16" s="27"/>
      <c r="G16" s="17" t="s">
        <v>19</v>
      </c>
      <c r="H16" s="87"/>
      <c r="I16" s="89"/>
      <c r="J16" s="17" t="s">
        <v>15</v>
      </c>
      <c r="K16" s="28"/>
      <c r="L16" s="107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ht="24.95" customHeight="1" x14ac:dyDescent="0.25">
      <c r="A17" s="29" t="s">
        <v>123</v>
      </c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ht="24.95" customHeight="1" x14ac:dyDescent="0.25">
      <c r="A18" s="30"/>
    </row>
    <row r="19" spans="1:41" ht="24.95" customHeight="1" thickBot="1" x14ac:dyDescent="0.3">
      <c r="R19" s="113" t="s">
        <v>131</v>
      </c>
      <c r="S19" s="113"/>
      <c r="T19" s="113"/>
      <c r="U19" s="113"/>
      <c r="V19" s="113"/>
      <c r="W19" s="113"/>
      <c r="X19" s="113"/>
      <c r="Y19" s="113"/>
    </row>
    <row r="20" spans="1:41" ht="24.95" customHeight="1" thickBot="1" x14ac:dyDescent="0.3">
      <c r="C20" s="77" t="s">
        <v>133</v>
      </c>
      <c r="D20" s="63" t="s">
        <v>134</v>
      </c>
      <c r="E20" s="63" t="s">
        <v>136</v>
      </c>
      <c r="F20" s="63" t="s">
        <v>135</v>
      </c>
      <c r="G20" s="63" t="s">
        <v>137</v>
      </c>
      <c r="H20" s="63" t="s">
        <v>138</v>
      </c>
      <c r="I20" s="63" t="s">
        <v>38</v>
      </c>
      <c r="J20" s="63" t="s">
        <v>39</v>
      </c>
      <c r="K20" s="63" t="s">
        <v>125</v>
      </c>
      <c r="R20" s="63" t="s">
        <v>133</v>
      </c>
      <c r="S20" s="63" t="s">
        <v>134</v>
      </c>
      <c r="T20" s="63" t="s">
        <v>136</v>
      </c>
      <c r="U20" s="63" t="s">
        <v>135</v>
      </c>
      <c r="V20" s="63" t="s">
        <v>137</v>
      </c>
      <c r="W20" s="63" t="s">
        <v>138</v>
      </c>
      <c r="X20" s="63" t="s">
        <v>38</v>
      </c>
      <c r="Y20" s="63" t="s">
        <v>39</v>
      </c>
      <c r="Z20" s="61" t="s">
        <v>130</v>
      </c>
      <c r="AA20" s="14"/>
    </row>
    <row r="21" spans="1:41" ht="24.95" customHeight="1" thickBot="1" x14ac:dyDescent="0.45">
      <c r="A21" s="31" t="s">
        <v>83</v>
      </c>
      <c r="B21" s="32"/>
      <c r="C21" s="78"/>
      <c r="D21" s="63"/>
      <c r="E21" s="63"/>
      <c r="F21" s="63"/>
      <c r="G21" s="63"/>
      <c r="H21" s="63"/>
      <c r="I21" s="63"/>
      <c r="J21" s="63"/>
      <c r="K21" s="63"/>
      <c r="L21" s="33"/>
      <c r="O21" s="34"/>
      <c r="P21" s="35" t="s">
        <v>83</v>
      </c>
      <c r="Q21" s="32"/>
      <c r="R21" s="63"/>
      <c r="S21" s="63"/>
      <c r="T21" s="63"/>
      <c r="U21" s="63"/>
      <c r="V21" s="63"/>
      <c r="W21" s="63"/>
      <c r="X21" s="63"/>
      <c r="Y21" s="63"/>
      <c r="Z21" s="62"/>
      <c r="AA21" s="33"/>
    </row>
    <row r="22" spans="1:41" ht="24.95" customHeight="1" x14ac:dyDescent="0.25">
      <c r="E22" s="36" t="s">
        <v>85</v>
      </c>
      <c r="L22" s="34"/>
      <c r="O22" s="34"/>
      <c r="T22" s="36" t="s">
        <v>85</v>
      </c>
      <c r="Y22" s="14"/>
      <c r="Z22" s="14"/>
      <c r="AA22" s="34"/>
    </row>
    <row r="23" spans="1:41" ht="24.95" customHeight="1" thickBot="1" x14ac:dyDescent="0.3">
      <c r="E23" s="37" t="str">
        <f>IF(E25&gt;=0,"正確","錯誤")</f>
        <v>正確</v>
      </c>
      <c r="L23" s="34"/>
      <c r="O23" s="34"/>
      <c r="T23" s="37" t="str">
        <f>IF(T25&gt;=0,"正確","錯誤")</f>
        <v>正確</v>
      </c>
      <c r="Y23" s="14"/>
      <c r="Z23" s="14"/>
      <c r="AA23" s="34"/>
    </row>
    <row r="24" spans="1:41" ht="24.95" customHeight="1" thickBot="1" x14ac:dyDescent="0.3">
      <c r="A24" s="84" t="str">
        <f>IF(B256=C20,"純水系統("&amp;$C256&amp;")","")&amp;IF(B257=C20,"冷卻水塔("&amp;$C257&amp;")","")&amp;IF(B258=C20,"製程("&amp;$C258&amp;")","")&amp;IF(B259=C20,"鍋爐("&amp;$C259&amp;")","")&amp;IF(B260=C20,"洗滌塔("&amp;$C260&amp;")","")&amp;IF(B261=C20,"民生("&amp;$C261&amp;")","")&amp;IF(B262=C20,"其他("&amp;$C262&amp;")","")&amp;IF(B263=C20,"污水處理系統("&amp;$C263&amp;")","")&amp;IF(B264=C20,"回收水處理系統("&amp;$C264&amp;")","")&amp;IF(D256=C20,"純水系統("&amp;$E256&amp;")","")&amp;IF(D257=C20,"冷卻水塔("&amp;$E257&amp;")","")&amp;IF(D258=C20,"製程("&amp;$E258&amp;")","")&amp;IF(D259=C20,"鍋爐("&amp;$E259&amp;")","")&amp;IF(D260=C20,"洗滌塔("&amp;$E260&amp;")","")&amp;IF(D261=C20,"民生("&amp;$E261&amp;")","")&amp;IF(D262=C20,"其他("&amp;$E262&amp;")","")&amp;IF(D263=C20,"污水處理系統("&amp;$E263&amp;")","")&amp;IF(D264=C20,"回收水處理系統("&amp;$E264&amp;")","")&amp;IF(F256=C20,"純水系統("&amp;G256&amp;")","")&amp;IF(F257=C20,"冷卻水塔("&amp;G257&amp;")","")&amp;IF(F258=C20,"製程("&amp;G258&amp;")","")&amp;IF(F259=C20,"鍋爐("&amp;G259&amp;")","")&amp;IF(F260=C20,"洗滌塔("&amp;G260&amp;")","")&amp;IF(F261=C20,"民生("&amp;G261&amp;")","")&amp;IF(F262=C20,"其他("&amp;G262&amp;")","")&amp;IF(F263=C20,"污水處理系統("&amp;G263&amp;")","")&amp;IF(F264=C20,"回收水處理系統("&amp;$G264&amp;")","")&amp;IF(H256=C20,"純水系統("&amp;I256&amp;")","")&amp;IF(H257=C20,"冷卻水塔("&amp;I257&amp;")","")&amp;IF(H258=C20,"製程("&amp;I258&amp;")","")&amp;IF(H259=C20,"鍋爐("&amp;I259&amp;")","")&amp;IF(H260=C20,"洗滌塔("&amp;I260&amp;")","")&amp;IF(H261=C20,"民生("&amp;I261&amp;")","")&amp;IF(H262=C20,"其他("&amp;I262&amp;")","")&amp;IF(H263=C20,"污水處理系統("&amp;I263&amp;")","")&amp;IF(H264=C20,"回收水處理系統("&amp;$I264&amp;")","")</f>
        <v/>
      </c>
      <c r="B24" s="84"/>
      <c r="E24" s="17" t="s">
        <v>28</v>
      </c>
      <c r="G24" s="17" t="s">
        <v>30</v>
      </c>
      <c r="L24" s="34"/>
      <c r="O24" s="34"/>
      <c r="P24" s="128" t="str">
        <f>IF(B245=Z20,"純水系統("&amp;$C245&amp;")","")&amp;IF(B246=Z20,"冷卻水塔("&amp;$C246&amp;")","")&amp;IF(B247=Z20,"製程("&amp;$C247&amp;")","")&amp;IF(B248=Z20,"鍋爐("&amp;$C248&amp;")","")&amp;IF(B249=Z20,"洗滌塔("&amp;$C249&amp;")","")&amp;IF(B250=Z20,"民生("&amp;$C250&amp;")","")&amp;IF(B251=Z20,"其他("&amp;$C251&amp;")","")&amp;IF(B252=Z20,"污水處理系統("&amp;$C252&amp;")","")&amp;IF(D245=Z20,"純水系統("&amp;$E245&amp;")","")&amp;IF(D246=Z20,"冷卻水塔("&amp;$E246&amp;")","")&amp;IF(D247=Z20,"製程("&amp;$E247&amp;")","")&amp;IF(D248=Z20,"鍋爐("&amp;$E248&amp;")","")&amp;IF(D249=Z20,"洗滌塔("&amp;$E249&amp;")","")&amp;IF(D250=Z20,"民生("&amp;$E250&amp;")","")&amp;IF(D251=Z20,"其他("&amp;$E251&amp;")","")&amp;IF(D252=Z20,"污水處理系統("&amp;$E252&amp;")","")&amp;IF(F245=Z20,"純水系統("&amp;G245&amp;")","")&amp;IF(F246=Z20,"冷卻水塔("&amp;G246&amp;")","")&amp;IF(F247=Z20,"製程("&amp;G247&amp;")","")&amp;IF(F248=Z20,"鍋爐("&amp;G248&amp;")","")&amp;IF(F249=Z20,"洗滌塔("&amp;G249&amp;")","")&amp;IF(F250=Z20,"民生("&amp;G250&amp;")","")&amp;IF(F251=Z20,"其他("&amp;G251&amp;")","")&amp;IF(F252=Z20,"污水處理系統("&amp;G252&amp;")","")&amp;IF(H245=Z20,"純水系統("&amp;I245&amp;")","")&amp;IF(H246=Z20,"冷卻水塔("&amp;I246&amp;")","")&amp;IF(H247=Z20,"製程("&amp;I247&amp;")","")&amp;IF(H248=Z20,"鍋爐("&amp;I248&amp;")","")&amp;IF(H249=Z20,"洗滌塔("&amp;I249&amp;")","")&amp;IF(H250=Z20,"民生("&amp;I250&amp;")","")&amp;IF(H251=Z20,"其他("&amp;I251&amp;")","")&amp;IF(H252=Z20,"污水處理系統("&amp;I252&amp;")","")</f>
        <v/>
      </c>
      <c r="Q24" s="129"/>
      <c r="R24" s="129"/>
      <c r="T24" s="17" t="s">
        <v>55</v>
      </c>
      <c r="V24" s="17" t="s">
        <v>56</v>
      </c>
      <c r="Y24" s="14"/>
      <c r="Z24" s="14"/>
      <c r="AA24" s="34"/>
    </row>
    <row r="25" spans="1:41" ht="24.95" customHeight="1" x14ac:dyDescent="0.25">
      <c r="A25" s="84"/>
      <c r="B25" s="84"/>
      <c r="E25" s="64">
        <f>B30-G31-E36-G36</f>
        <v>0</v>
      </c>
      <c r="G25" s="66"/>
      <c r="L25" s="34"/>
      <c r="O25" s="34"/>
      <c r="P25" s="128"/>
      <c r="Q25" s="129"/>
      <c r="R25" s="129"/>
      <c r="T25" s="64">
        <f>Q30-V31-V36</f>
        <v>0</v>
      </c>
      <c r="V25" s="66"/>
      <c r="Y25" s="14"/>
      <c r="Z25" s="14"/>
      <c r="AA25" s="34"/>
    </row>
    <row r="26" spans="1:41" ht="24.95" customHeight="1" thickBot="1" x14ac:dyDescent="0.3">
      <c r="A26" s="85"/>
      <c r="B26" s="85"/>
      <c r="E26" s="65"/>
      <c r="G26" s="67"/>
      <c r="L26" s="34"/>
      <c r="O26" s="34"/>
      <c r="P26" s="130"/>
      <c r="Q26" s="131"/>
      <c r="R26" s="131"/>
      <c r="T26" s="65"/>
      <c r="V26" s="67"/>
      <c r="Y26" s="14"/>
      <c r="Z26" s="14"/>
      <c r="AA26" s="34"/>
    </row>
    <row r="27" spans="1:41" ht="24.95" customHeight="1" thickBot="1" x14ac:dyDescent="0.3">
      <c r="A27" s="82" t="s">
        <v>95</v>
      </c>
      <c r="B27" s="83"/>
      <c r="C27" s="17" t="s">
        <v>97</v>
      </c>
      <c r="L27" s="34"/>
      <c r="O27" s="34"/>
      <c r="P27" s="123" t="s">
        <v>96</v>
      </c>
      <c r="Q27" s="124"/>
      <c r="R27" s="125"/>
      <c r="Y27" s="14"/>
      <c r="Z27" s="14"/>
      <c r="AA27" s="34"/>
    </row>
    <row r="28" spans="1:41" ht="24.95" customHeight="1" x14ac:dyDescent="0.25">
      <c r="A28" s="70">
        <f>E270</f>
        <v>0</v>
      </c>
      <c r="B28" s="71"/>
      <c r="C28" s="66"/>
      <c r="L28" s="34"/>
      <c r="O28" s="34"/>
      <c r="P28" s="70">
        <f>B279</f>
        <v>0</v>
      </c>
      <c r="Q28" s="126"/>
      <c r="R28" s="71"/>
      <c r="Y28" s="14"/>
      <c r="Z28" s="14"/>
      <c r="AA28" s="34"/>
    </row>
    <row r="29" spans="1:41" ht="24.95" customHeight="1" thickBot="1" x14ac:dyDescent="0.3">
      <c r="A29" s="72"/>
      <c r="B29" s="73"/>
      <c r="C29" s="67"/>
      <c r="L29" s="34"/>
      <c r="O29" s="34"/>
      <c r="P29" s="72"/>
      <c r="Q29" s="127"/>
      <c r="R29" s="73"/>
      <c r="Y29" s="14"/>
      <c r="Z29" s="14"/>
      <c r="AA29" s="34"/>
    </row>
    <row r="30" spans="1:41" ht="24.95" customHeight="1" thickBot="1" x14ac:dyDescent="0.3">
      <c r="A30" s="109" t="s">
        <v>98</v>
      </c>
      <c r="B30" s="70">
        <f>SUM(A28:C29)</f>
        <v>0</v>
      </c>
      <c r="C30" s="71"/>
      <c r="G30" s="17" t="s">
        <v>31</v>
      </c>
      <c r="L30" s="34"/>
      <c r="O30" s="34"/>
      <c r="P30" s="68" t="s">
        <v>98</v>
      </c>
      <c r="Q30" s="70">
        <f>SUM(P28:R29)</f>
        <v>0</v>
      </c>
      <c r="R30" s="71"/>
      <c r="V30" s="17" t="s">
        <v>57</v>
      </c>
      <c r="Y30" s="14"/>
      <c r="Z30" s="14"/>
      <c r="AA30" s="34"/>
    </row>
    <row r="31" spans="1:41" ht="24.95" customHeight="1" thickBot="1" x14ac:dyDescent="0.3">
      <c r="A31" s="110"/>
      <c r="B31" s="72"/>
      <c r="C31" s="73"/>
      <c r="G31" s="66">
        <v>0</v>
      </c>
      <c r="L31" s="34"/>
      <c r="O31" s="34"/>
      <c r="P31" s="69"/>
      <c r="Q31" s="72"/>
      <c r="R31" s="73"/>
      <c r="V31" s="66"/>
      <c r="Y31" s="14"/>
      <c r="Z31" s="14"/>
      <c r="AA31" s="34"/>
    </row>
    <row r="32" spans="1:41" ht="24.95" customHeight="1" thickBot="1" x14ac:dyDescent="0.3">
      <c r="A32" s="36" t="s">
        <v>85</v>
      </c>
      <c r="B32" s="74" t="str">
        <f>IF(ROUND($C$14+$L$13-$C$28-$C$54-$C$79-$C$104-$C$129-$C$154-$C$179,5)=0,"正確","原水取水量填寫有誤")</f>
        <v>正確</v>
      </c>
      <c r="C32" s="74"/>
      <c r="G32" s="67"/>
      <c r="L32" s="34"/>
      <c r="O32" s="34"/>
      <c r="P32" s="36"/>
      <c r="Q32" s="74"/>
      <c r="R32" s="74"/>
      <c r="V32" s="67"/>
      <c r="Y32" s="14"/>
      <c r="Z32" s="14"/>
      <c r="AA32" s="34"/>
    </row>
    <row r="33" spans="1:27" ht="24.95" customHeight="1" x14ac:dyDescent="0.25">
      <c r="B33" s="38" t="str">
        <f>IF(B32="原水取水量填寫有誤",C33,"")</f>
        <v/>
      </c>
      <c r="C33" s="55">
        <f>$C$14+$L$13-$C$28-$C$54-$C$79-$C$104-$C$129-$C$154-$C$179</f>
        <v>0</v>
      </c>
      <c r="L33" s="34"/>
      <c r="O33" s="34"/>
      <c r="Q33" s="38" t="str">
        <f>IF(Q32="原水取水量填寫有誤",R33,"")</f>
        <v/>
      </c>
      <c r="R33" s="39">
        <f>$C$14+$L$13-$C$28-$C$54-$C$79-$C$104-$C$129-$C$154-$C$179</f>
        <v>0</v>
      </c>
      <c r="Y33" s="14"/>
      <c r="Z33" s="14"/>
      <c r="AA33" s="34"/>
    </row>
    <row r="34" spans="1:27" ht="24.95" customHeight="1" thickBot="1" x14ac:dyDescent="0.3">
      <c r="A34" s="40"/>
      <c r="L34" s="34"/>
      <c r="O34" s="34"/>
      <c r="Y34" s="14"/>
      <c r="Z34" s="14"/>
      <c r="AA34" s="34"/>
    </row>
    <row r="35" spans="1:27" ht="35.1" customHeight="1" thickBot="1" x14ac:dyDescent="0.3">
      <c r="A35" s="40"/>
      <c r="E35" s="41" t="s">
        <v>29</v>
      </c>
      <c r="G35" s="42" t="s">
        <v>126</v>
      </c>
      <c r="L35" s="34"/>
      <c r="O35" s="34"/>
      <c r="R35" s="114" t="s">
        <v>132</v>
      </c>
      <c r="S35" s="115"/>
      <c r="T35" s="116"/>
      <c r="V35" s="42" t="s">
        <v>119</v>
      </c>
      <c r="Y35" s="14"/>
      <c r="Z35" s="14"/>
      <c r="AA35" s="34"/>
    </row>
    <row r="36" spans="1:27" ht="24.95" customHeight="1" x14ac:dyDescent="0.25">
      <c r="A36" s="40"/>
      <c r="E36" s="64">
        <f>SUM(E40:E43)</f>
        <v>0</v>
      </c>
      <c r="G36" s="64">
        <f>SUM(I40:I43)</f>
        <v>0</v>
      </c>
      <c r="L36" s="34"/>
      <c r="O36" s="34"/>
      <c r="R36" s="117"/>
      <c r="S36" s="118"/>
      <c r="T36" s="119"/>
      <c r="V36" s="64">
        <f>SUM(X40:X43)</f>
        <v>0</v>
      </c>
      <c r="Y36" s="14"/>
      <c r="Z36" s="14"/>
      <c r="AA36" s="34"/>
    </row>
    <row r="37" spans="1:27" ht="24.95" customHeight="1" thickBot="1" x14ac:dyDescent="0.3">
      <c r="E37" s="65"/>
      <c r="G37" s="65"/>
      <c r="L37" s="34"/>
      <c r="O37" s="34"/>
      <c r="R37" s="120"/>
      <c r="S37" s="121"/>
      <c r="T37" s="122"/>
      <c r="V37" s="65"/>
      <c r="Y37" s="14"/>
      <c r="Z37" s="14"/>
      <c r="AA37" s="34"/>
    </row>
    <row r="38" spans="1:27" ht="24.95" customHeight="1" thickBot="1" x14ac:dyDescent="0.3">
      <c r="L38" s="34"/>
      <c r="O38" s="34"/>
      <c r="Y38" s="14"/>
      <c r="Z38" s="14"/>
      <c r="AA38" s="34"/>
    </row>
    <row r="39" spans="1:27" ht="24.95" customHeight="1" thickBot="1" x14ac:dyDescent="0.3">
      <c r="C39" s="43" t="str">
        <f>"剩餘"&amp;E36-E40-E41-E42&amp;"未填寫"</f>
        <v>剩餘0未填寫</v>
      </c>
      <c r="D39" s="17" t="s">
        <v>81</v>
      </c>
      <c r="E39" s="17" t="s">
        <v>82</v>
      </c>
      <c r="G39" s="43" t="str">
        <f>"剩餘"&amp;G36-I40-I41-I42&amp;"未填寫"</f>
        <v>剩餘0未填寫</v>
      </c>
      <c r="H39" s="17" t="s">
        <v>81</v>
      </c>
      <c r="I39" s="17" t="s">
        <v>82</v>
      </c>
      <c r="L39" s="34"/>
      <c r="O39" s="34"/>
      <c r="V39" s="43" t="str">
        <f>"剩餘"&amp;V36-X40-X41-X42&amp;"未填寫"</f>
        <v>剩餘0未填寫</v>
      </c>
      <c r="W39" s="17" t="s">
        <v>81</v>
      </c>
      <c r="X39" s="17" t="s">
        <v>82</v>
      </c>
      <c r="Y39" s="14"/>
      <c r="Z39" s="14"/>
      <c r="AA39" s="34"/>
    </row>
    <row r="40" spans="1:27" ht="24.95" customHeight="1" thickBot="1" x14ac:dyDescent="0.3">
      <c r="C40" s="17" t="s">
        <v>78</v>
      </c>
      <c r="D40" s="44"/>
      <c r="E40" s="45"/>
      <c r="G40" s="17" t="s">
        <v>78</v>
      </c>
      <c r="H40" s="44"/>
      <c r="I40" s="45"/>
      <c r="L40" s="34"/>
      <c r="O40" s="34"/>
      <c r="V40" s="17" t="s">
        <v>78</v>
      </c>
      <c r="W40" s="56"/>
      <c r="X40" s="45"/>
      <c r="Y40" s="14"/>
      <c r="Z40" s="14"/>
      <c r="AA40" s="34"/>
    </row>
    <row r="41" spans="1:27" ht="24.95" customHeight="1" thickBot="1" x14ac:dyDescent="0.3">
      <c r="C41" s="17" t="s">
        <v>79</v>
      </c>
      <c r="D41" s="44"/>
      <c r="E41" s="45"/>
      <c r="G41" s="17" t="s">
        <v>79</v>
      </c>
      <c r="H41" s="44"/>
      <c r="I41" s="45"/>
      <c r="L41" s="34"/>
      <c r="O41" s="34"/>
      <c r="V41" s="17" t="s">
        <v>79</v>
      </c>
      <c r="W41" s="56"/>
      <c r="X41" s="45"/>
      <c r="Y41" s="14"/>
      <c r="Z41" s="14"/>
      <c r="AA41" s="34"/>
    </row>
    <row r="42" spans="1:27" ht="24.95" customHeight="1" thickBot="1" x14ac:dyDescent="0.3">
      <c r="A42" s="40"/>
      <c r="C42" s="17" t="s">
        <v>80</v>
      </c>
      <c r="D42" s="46"/>
      <c r="E42" s="45"/>
      <c r="G42" s="17" t="s">
        <v>80</v>
      </c>
      <c r="H42" s="46"/>
      <c r="I42" s="45"/>
      <c r="L42" s="34"/>
      <c r="O42" s="34"/>
      <c r="V42" s="17" t="s">
        <v>80</v>
      </c>
      <c r="W42" s="57"/>
      <c r="X42" s="45"/>
      <c r="Y42" s="14"/>
      <c r="Z42" s="14"/>
      <c r="AA42" s="34"/>
    </row>
    <row r="43" spans="1:27" ht="24.95" customHeight="1" thickBot="1" x14ac:dyDescent="0.3">
      <c r="A43" s="47"/>
      <c r="B43" s="47"/>
      <c r="C43" s="17" t="s">
        <v>127</v>
      </c>
      <c r="D43" s="46"/>
      <c r="E43" s="45"/>
      <c r="F43" s="47"/>
      <c r="G43" s="17" t="s">
        <v>127</v>
      </c>
      <c r="H43" s="46"/>
      <c r="I43" s="45"/>
      <c r="J43" s="47"/>
      <c r="K43" s="47"/>
      <c r="L43" s="48"/>
      <c r="O43" s="34"/>
      <c r="P43" s="47"/>
      <c r="Q43" s="47"/>
      <c r="R43" s="47"/>
      <c r="S43" s="47"/>
      <c r="T43" s="47"/>
      <c r="U43" s="47"/>
      <c r="V43" s="17" t="s">
        <v>127</v>
      </c>
      <c r="W43" s="57"/>
      <c r="X43" s="45"/>
      <c r="Y43" s="47"/>
      <c r="Z43" s="47"/>
      <c r="AA43" s="48"/>
    </row>
    <row r="44" spans="1:27" ht="24.95" customHeight="1" thickBot="1" x14ac:dyDescent="0.3"/>
    <row r="45" spans="1:27" ht="24.95" customHeight="1" thickBot="1" x14ac:dyDescent="0.3">
      <c r="C45" s="63" t="s">
        <v>133</v>
      </c>
      <c r="D45" s="61" t="s">
        <v>134</v>
      </c>
      <c r="E45" s="63" t="s">
        <v>136</v>
      </c>
      <c r="F45" s="63" t="s">
        <v>135</v>
      </c>
      <c r="G45" s="63" t="s">
        <v>137</v>
      </c>
      <c r="H45" s="63" t="s">
        <v>138</v>
      </c>
      <c r="I45" s="63" t="s">
        <v>38</v>
      </c>
      <c r="J45" s="63" t="s">
        <v>39</v>
      </c>
      <c r="K45" s="63" t="s">
        <v>125</v>
      </c>
    </row>
    <row r="46" spans="1:27" ht="24.95" customHeight="1" thickBot="1" x14ac:dyDescent="0.45">
      <c r="A46" s="31" t="s">
        <v>83</v>
      </c>
      <c r="B46" s="32"/>
      <c r="C46" s="63"/>
      <c r="D46" s="62"/>
      <c r="E46" s="63"/>
      <c r="F46" s="63"/>
      <c r="G46" s="63"/>
      <c r="H46" s="63"/>
      <c r="I46" s="63"/>
      <c r="J46" s="63"/>
      <c r="K46" s="63"/>
      <c r="L46" s="33"/>
    </row>
    <row r="47" spans="1:27" ht="24.95" customHeight="1" x14ac:dyDescent="0.25">
      <c r="A47" s="40"/>
      <c r="E47" s="36" t="s">
        <v>85</v>
      </c>
      <c r="L47" s="34"/>
    </row>
    <row r="48" spans="1:27" ht="24.95" customHeight="1" thickBot="1" x14ac:dyDescent="0.3">
      <c r="A48" s="40"/>
      <c r="E48" s="37" t="str">
        <f>IF(E50&gt;=0,"正確","錯誤")</f>
        <v>正確</v>
      </c>
      <c r="L48" s="34"/>
    </row>
    <row r="49" spans="1:12" ht="24.95" customHeight="1" thickBot="1" x14ac:dyDescent="0.3">
      <c r="A49" s="40"/>
      <c r="E49" s="17" t="s">
        <v>40</v>
      </c>
      <c r="G49" s="17" t="s">
        <v>41</v>
      </c>
      <c r="L49" s="34"/>
    </row>
    <row r="50" spans="1:12" ht="24.95" customHeight="1" x14ac:dyDescent="0.25">
      <c r="A50" s="128" t="str">
        <f>IF(B245=D45,"純水系統("&amp;$C245&amp;")","")&amp;IF(B246=D45,"冷卻水塔("&amp;$C246&amp;")","")&amp;IF(B247=D45,"製程("&amp;$C247&amp;")","")&amp;IF(B248=D45,"鍋爐("&amp;$C248&amp;")","")&amp;IF(B249=D45,"洗滌塔("&amp;$C249&amp;")","")&amp;IF(B250=D45,"民生("&amp;$C250&amp;")","")&amp;IF(B251=D45,"其他("&amp;$C251&amp;")","")&amp;IF(B252=D45,"污水處理系統("&amp;$C252&amp;")","")&amp;IF(D245=D45,"純水系統("&amp;$E245&amp;")","")&amp;IF(D246=D45,"冷卻水塔("&amp;$E246&amp;")","")&amp;IF(D247=D45,"製程("&amp;$E247&amp;")","")&amp;IF(D248=D45,"鍋爐("&amp;$E248&amp;")","")&amp;IF(D249=D45,"洗滌塔("&amp;$E249&amp;")","")&amp;IF(D250=D45,"民生("&amp;$E250&amp;")","")&amp;IF(D251=D45,"其他("&amp;$E251&amp;")","")&amp;IF(D252=D45,"污水處理系統("&amp;$E252&amp;")","")&amp;IF(F245=D45,"純水系統("&amp;G245&amp;")","")&amp;IF(F246=D45,"冷卻水塔("&amp;G246&amp;")","")&amp;IF(F247=D45,"製程("&amp;G247&amp;")","")&amp;IF(F248=D45,"鍋爐("&amp;G248&amp;")","")&amp;IF(F249=D45,"洗滌塔("&amp;G249&amp;")","")&amp;IF(F250=D45,"民生("&amp;G250&amp;")","")&amp;IF(F251=D45,"其他("&amp;G251&amp;")","")&amp;IF(F252=D45,"污水處理系統("&amp;G252&amp;")","")&amp;IF(H245=D45,"純水系統("&amp;I245&amp;")","")&amp;IF(H246=D45,"冷卻水塔("&amp;I246&amp;")","")&amp;IF(H247=D45,"製程("&amp;I247&amp;")","")&amp;IF(H248=D45,"鍋爐("&amp;I248&amp;")","")&amp;IF(H249=D45,"洗滌塔("&amp;I249&amp;")","")&amp;IF(H250=D45,"民生("&amp;I250&amp;")","")&amp;IF(H251=D45,"其他("&amp;I251&amp;")","")&amp;IF(H252=D45,"污水處理系統("&amp;I252&amp;")","")</f>
        <v/>
      </c>
      <c r="B50" s="80" t="str">
        <f>IF(B256=D45,"純水系統("&amp;$C256&amp;")","")&amp;IF(B257=D45,"冷卻水塔("&amp;$C257&amp;")","")&amp;IF(B258=D45,"製程("&amp;$C258&amp;")","")&amp;IF(B259=D45,"鍋爐("&amp;$C259&amp;")","")&amp;IF(B260=D45,"洗滌塔("&amp;$C260&amp;")","")&amp;IF(B261=D45,"民生("&amp;$C261&amp;")","")&amp;IF(B262=D45,"其他("&amp;$C262&amp;")","")&amp;IF(B263=D45,"污水處理系統("&amp;$C263&amp;")","")&amp;IF(B264=D45,"回收水處理系統("&amp;$C264&amp;")","")&amp;IF(D256=D45,"純水系統("&amp;$E256&amp;")","")&amp;IF(D257=D45,"冷卻水塔("&amp;$E257&amp;")","")&amp;IF(D258=D45,"製程("&amp;$E258&amp;")","")&amp;IF(D259=D45,"鍋爐("&amp;$E259&amp;")","")&amp;IF(D260=D45,"洗滌塔("&amp;$E260&amp;")","")&amp;IF(D261=D45,"民生("&amp;$E261&amp;")","")&amp;IF(D262=D45,"其他("&amp;$E262&amp;")","")&amp;IF(D263=D45,"污水處理系統("&amp;$E263&amp;")","")&amp;IF(D264=D45,"回收水處理系統("&amp;$E264&amp;")","")&amp;IF(F256=D45,"純水系統("&amp;G256&amp;")","")&amp;IF(F257=D45,"冷卻水塔("&amp;G257&amp;")","")&amp;IF(F258=D45,"製程("&amp;G258&amp;")","")&amp;IF(F259=D45,"鍋爐("&amp;G259&amp;")","")&amp;IF(F260=D45,"洗滌塔("&amp;G260&amp;")","")&amp;IF(F261=D45,"民生("&amp;G261&amp;")","")&amp;IF(F262=D45,"其他("&amp;G262&amp;")","")&amp;IF(F263=D45,"污水處理系統("&amp;G263&amp;")","")&amp;IF(F264=D45,"回收水處理系統("&amp;$G264&amp;")","")&amp;IF(H256=D45,"純水系統("&amp;I256&amp;")","")&amp;IF(H257=D45,"冷卻水塔("&amp;I257&amp;")","")&amp;IF(H258=D45,"製程("&amp;I258&amp;")","")&amp;IF(H259=D45,"鍋爐("&amp;I259&amp;")","")&amp;IF(H260=D45,"洗滌塔("&amp;I260&amp;")","")&amp;IF(H261=D45,"民生("&amp;I261&amp;")","")&amp;IF(H262=D45,"其他("&amp;I262&amp;")","")&amp;IF(H263=D45,"污水處理系統("&amp;I263&amp;")","")&amp;IF(H264=D45,"回收水處理系統("&amp;$I264&amp;")","")</f>
        <v/>
      </c>
      <c r="E50" s="64">
        <f>B56-G56-E61-G61</f>
        <v>0</v>
      </c>
      <c r="G50" s="66"/>
      <c r="L50" s="34"/>
    </row>
    <row r="51" spans="1:12" ht="24.95" customHeight="1" thickBot="1" x14ac:dyDescent="0.3">
      <c r="A51" s="128"/>
      <c r="B51" s="80"/>
      <c r="E51" s="65"/>
      <c r="G51" s="67"/>
      <c r="L51" s="34"/>
    </row>
    <row r="52" spans="1:12" ht="24.95" customHeight="1" thickBot="1" x14ac:dyDescent="0.3">
      <c r="A52" s="130"/>
      <c r="B52" s="81"/>
      <c r="L52" s="34"/>
    </row>
    <row r="53" spans="1:12" ht="24.95" customHeight="1" thickBot="1" x14ac:dyDescent="0.3">
      <c r="A53" s="49" t="s">
        <v>96</v>
      </c>
      <c r="B53" s="42" t="s">
        <v>95</v>
      </c>
      <c r="C53" s="17" t="s">
        <v>97</v>
      </c>
      <c r="L53" s="34"/>
    </row>
    <row r="54" spans="1:12" ht="24.95" customHeight="1" thickBot="1" x14ac:dyDescent="0.3">
      <c r="A54" s="64">
        <f>B271</f>
        <v>0</v>
      </c>
      <c r="B54" s="64">
        <f>E271</f>
        <v>0</v>
      </c>
      <c r="C54" s="66"/>
      <c r="L54" s="34"/>
    </row>
    <row r="55" spans="1:12" ht="24.95" customHeight="1" thickBot="1" x14ac:dyDescent="0.3">
      <c r="A55" s="65"/>
      <c r="B55" s="65"/>
      <c r="C55" s="67"/>
      <c r="G55" s="17" t="s">
        <v>42</v>
      </c>
      <c r="L55" s="34"/>
    </row>
    <row r="56" spans="1:12" ht="24.95" customHeight="1" x14ac:dyDescent="0.25">
      <c r="A56" s="109" t="s">
        <v>98</v>
      </c>
      <c r="B56" s="70">
        <f>SUM(A54:C55)</f>
        <v>0</v>
      </c>
      <c r="C56" s="71"/>
      <c r="G56" s="66"/>
      <c r="L56" s="34"/>
    </row>
    <row r="57" spans="1:12" ht="24.95" customHeight="1" thickBot="1" x14ac:dyDescent="0.3">
      <c r="A57" s="110"/>
      <c r="B57" s="72"/>
      <c r="C57" s="73"/>
      <c r="G57" s="67"/>
      <c r="L57" s="34"/>
    </row>
    <row r="58" spans="1:12" ht="24.95" customHeight="1" x14ac:dyDescent="0.25">
      <c r="A58" s="36" t="s">
        <v>85</v>
      </c>
      <c r="B58" s="74" t="str">
        <f>IF(ROUND($C$14+$L$13-$C$28-$C$54-$C$79-$C$104-$C$129-$C$154-$C$179,5)=0,"正確","原水取水量填寫有誤")</f>
        <v>正確</v>
      </c>
      <c r="C58" s="74"/>
      <c r="L58" s="34"/>
    </row>
    <row r="59" spans="1:12" ht="24.95" customHeight="1" thickBot="1" x14ac:dyDescent="0.3">
      <c r="A59" s="40"/>
      <c r="B59" s="38" t="str">
        <f>IF(B58="原水取水量填寫有誤",C59,"")</f>
        <v/>
      </c>
      <c r="C59" s="39">
        <f>$C$14+$L$13-$C$28-$C$54-$C$79-$C$104-$C$129-$C$154-$C$179</f>
        <v>0</v>
      </c>
      <c r="L59" s="34"/>
    </row>
    <row r="60" spans="1:12" ht="36.6" customHeight="1" thickBot="1" x14ac:dyDescent="0.3">
      <c r="A60" s="40"/>
      <c r="E60" s="41" t="s">
        <v>29</v>
      </c>
      <c r="G60" s="42" t="s">
        <v>115</v>
      </c>
      <c r="L60" s="34"/>
    </row>
    <row r="61" spans="1:12" ht="24.95" customHeight="1" x14ac:dyDescent="0.25">
      <c r="A61" s="40"/>
      <c r="E61" s="64">
        <f>SUM(E65:E68)</f>
        <v>0</v>
      </c>
      <c r="G61" s="64">
        <f>SUM(I65:I68)</f>
        <v>0</v>
      </c>
      <c r="L61" s="34"/>
    </row>
    <row r="62" spans="1:12" ht="24.95" customHeight="1" thickBot="1" x14ac:dyDescent="0.3">
      <c r="A62" s="40"/>
      <c r="E62" s="65"/>
      <c r="G62" s="65"/>
      <c r="H62" s="50"/>
      <c r="L62" s="34"/>
    </row>
    <row r="63" spans="1:12" ht="24.95" customHeight="1" thickBot="1" x14ac:dyDescent="0.3">
      <c r="A63" s="40"/>
      <c r="L63" s="34"/>
    </row>
    <row r="64" spans="1:12" ht="24.95" customHeight="1" thickBot="1" x14ac:dyDescent="0.3">
      <c r="A64" s="40"/>
      <c r="C64" s="43" t="str">
        <f>"剩餘"&amp;E61-E65-E66-E67&amp;"未填寫"</f>
        <v>剩餘0未填寫</v>
      </c>
      <c r="D64" s="17" t="s">
        <v>81</v>
      </c>
      <c r="E64" s="17" t="s">
        <v>82</v>
      </c>
      <c r="G64" s="43" t="str">
        <f>"剩餘"&amp;G61-I65-I66-I67&amp;"未填寫"</f>
        <v>剩餘0未填寫</v>
      </c>
      <c r="H64" s="17" t="s">
        <v>81</v>
      </c>
      <c r="I64" s="17" t="s">
        <v>82</v>
      </c>
      <c r="L64" s="34"/>
    </row>
    <row r="65" spans="1:12" ht="24.95" customHeight="1" thickBot="1" x14ac:dyDescent="0.3">
      <c r="A65" s="40"/>
      <c r="C65" s="17" t="s">
        <v>78</v>
      </c>
      <c r="D65" s="44"/>
      <c r="E65" s="45"/>
      <c r="G65" s="17" t="s">
        <v>78</v>
      </c>
      <c r="H65" s="44"/>
      <c r="I65" s="45"/>
      <c r="L65" s="34"/>
    </row>
    <row r="66" spans="1:12" ht="24.95" customHeight="1" thickBot="1" x14ac:dyDescent="0.3">
      <c r="A66" s="40"/>
      <c r="C66" s="17" t="s">
        <v>79</v>
      </c>
      <c r="D66" s="44"/>
      <c r="E66" s="45"/>
      <c r="G66" s="17" t="s">
        <v>79</v>
      </c>
      <c r="H66" s="44"/>
      <c r="I66" s="45"/>
      <c r="L66" s="34"/>
    </row>
    <row r="67" spans="1:12" ht="24.95" customHeight="1" thickBot="1" x14ac:dyDescent="0.3">
      <c r="A67" s="40"/>
      <c r="C67" s="17" t="s">
        <v>80</v>
      </c>
      <c r="D67" s="46"/>
      <c r="E67" s="45"/>
      <c r="G67" s="17" t="s">
        <v>80</v>
      </c>
      <c r="H67" s="51"/>
      <c r="I67" s="45"/>
      <c r="L67" s="34"/>
    </row>
    <row r="68" spans="1:12" ht="24.95" customHeight="1" thickBot="1" x14ac:dyDescent="0.3">
      <c r="A68" s="52"/>
      <c r="B68" s="47"/>
      <c r="C68" s="17" t="s">
        <v>127</v>
      </c>
      <c r="D68" s="46"/>
      <c r="E68" s="45"/>
      <c r="F68" s="47"/>
      <c r="G68" s="17" t="s">
        <v>127</v>
      </c>
      <c r="H68" s="51"/>
      <c r="I68" s="45"/>
      <c r="J68" s="47"/>
      <c r="K68" s="47"/>
      <c r="L68" s="48"/>
    </row>
    <row r="69" spans="1:12" ht="24.95" customHeight="1" thickBot="1" x14ac:dyDescent="0.3"/>
    <row r="70" spans="1:12" ht="24.95" customHeight="1" thickBot="1" x14ac:dyDescent="0.3">
      <c r="C70" s="63" t="s">
        <v>133</v>
      </c>
      <c r="D70" s="63" t="s">
        <v>134</v>
      </c>
      <c r="E70" s="61" t="s">
        <v>136</v>
      </c>
      <c r="F70" s="63" t="s">
        <v>135</v>
      </c>
      <c r="G70" s="63" t="s">
        <v>137</v>
      </c>
      <c r="H70" s="63" t="s">
        <v>138</v>
      </c>
      <c r="I70" s="63" t="s">
        <v>38</v>
      </c>
      <c r="J70" s="63" t="s">
        <v>39</v>
      </c>
      <c r="K70" s="63" t="s">
        <v>125</v>
      </c>
    </row>
    <row r="71" spans="1:12" ht="24.95" customHeight="1" thickBot="1" x14ac:dyDescent="0.45">
      <c r="A71" s="31" t="s">
        <v>83</v>
      </c>
      <c r="B71" s="32"/>
      <c r="C71" s="63"/>
      <c r="D71" s="63"/>
      <c r="E71" s="62"/>
      <c r="F71" s="63"/>
      <c r="G71" s="63"/>
      <c r="H71" s="63"/>
      <c r="I71" s="63"/>
      <c r="J71" s="63"/>
      <c r="K71" s="63"/>
      <c r="L71" s="33"/>
    </row>
    <row r="72" spans="1:12" ht="24.95" customHeight="1" x14ac:dyDescent="0.25">
      <c r="A72" s="40"/>
      <c r="B72" s="79" t="s">
        <v>122</v>
      </c>
      <c r="C72" s="79"/>
      <c r="E72" s="36" t="s">
        <v>85</v>
      </c>
      <c r="L72" s="34"/>
    </row>
    <row r="73" spans="1:12" ht="24.95" customHeight="1" thickBot="1" x14ac:dyDescent="0.3">
      <c r="A73" s="40"/>
      <c r="B73" s="79"/>
      <c r="C73" s="79"/>
      <c r="E73" s="37" t="str">
        <f>IF(E75&gt;=0,"正確","錯誤")</f>
        <v>正確</v>
      </c>
      <c r="L73" s="34"/>
    </row>
    <row r="74" spans="1:12" ht="24.95" customHeight="1" thickBot="1" x14ac:dyDescent="0.3">
      <c r="A74" s="40"/>
      <c r="D74" s="53" t="s">
        <v>121</v>
      </c>
      <c r="E74" s="17" t="s">
        <v>43</v>
      </c>
      <c r="G74" s="17" t="s">
        <v>44</v>
      </c>
      <c r="L74" s="34"/>
    </row>
    <row r="75" spans="1:12" ht="24.95" customHeight="1" x14ac:dyDescent="0.25">
      <c r="A75" s="128" t="str">
        <f>IF(B245=E70,"純水系統("&amp;$C245&amp;")","")&amp;IF(B246=E70,"冷卻水塔("&amp;$C246&amp;")","")&amp;IF(B247=E70,"製程("&amp;$C247&amp;")","")&amp;IF(B248=E70,"鍋爐("&amp;$C248&amp;")","")&amp;IF(B249=E70,"洗滌塔("&amp;$C249&amp;")","")&amp;IF(B250=E70,"民生("&amp;$C250&amp;")","")&amp;IF(B251=E70,"其他("&amp;$C251&amp;")","")&amp;IF(B252=E70,"污水處理系統("&amp;$C252&amp;")","")&amp;IF(D245=E70,"純水系統("&amp;$E245&amp;")","")&amp;IF(D246=E70,"冷卻水塔("&amp;$E246&amp;")","")&amp;IF(D247=E70,"製程("&amp;$E247&amp;")","")&amp;IF(D248=E70,"鍋爐("&amp;$E248&amp;")","")&amp;IF(D249=E70,"洗滌塔("&amp;$E249&amp;")","")&amp;IF(D250=E70,"民生("&amp;$E250&amp;")","")&amp;IF(D251=E70,"其他("&amp;$E251&amp;")","")&amp;IF(D252=E70,"污水處理系統("&amp;$E252&amp;")","")&amp;IF(F245=E70,"純水系統("&amp;G245&amp;")","")&amp;IF(F246=E70,"冷卻水塔("&amp;G246&amp;")","")&amp;IF(F247=E70,"製程("&amp;G247&amp;")","")&amp;IF(F248=E70,"鍋爐("&amp;G248&amp;")","")&amp;IF(F249=E70,"洗滌塔("&amp;G249&amp;")","")&amp;IF(F250=E70,"民生("&amp;G250&amp;")","")&amp;IF(F251=E70,"其他("&amp;G251&amp;")","")&amp;IF(F252=E70,"污水處理系統("&amp;G252&amp;")","")&amp;IF(H245=E70,"純水系統("&amp;I245&amp;")","")&amp;IF(H246=E70,"冷卻水塔("&amp;I246&amp;")","")&amp;IF(H247=E70,"製程("&amp;I247&amp;")","")&amp;IF(H248=E70,"鍋爐("&amp;I248&amp;")","")&amp;IF(H249=E70,"洗滌塔("&amp;I249&amp;")","")&amp;IF(H250=E70,"民生("&amp;I250&amp;")","")&amp;IF(H251=E70,"其他("&amp;I251&amp;")","")&amp;IF(H252=E70,"污水處理系統("&amp;I252&amp;")","")</f>
        <v/>
      </c>
      <c r="B75" s="80" t="str">
        <f>IF(B256=E70,"純水系統("&amp;$C256&amp;")","")&amp;IF(B257=E70,"冷卻水塔("&amp;$C257&amp;")","")&amp;IF(B258=E70,"製程("&amp;$C258&amp;")","")&amp;IF(B259=E70,"鍋爐("&amp;$C259&amp;")","")&amp;IF(B260=E70,"洗滌塔("&amp;$C260&amp;")","")&amp;IF(B261=E70,"民生("&amp;$C261&amp;")","")&amp;IF(B262=E70,"其他("&amp;$C262&amp;")","")&amp;IF(B263=E70,"污水處理系統("&amp;$C263&amp;")","")&amp;IF(B264=E70,"回收水處理系統("&amp;$C264&amp;")","")&amp;IF(D256=E70,"純水系統("&amp;$E256&amp;")","")&amp;IF(D257=E70,"冷卻水塔("&amp;$E257&amp;")","")&amp;IF(D258=E70,"製程("&amp;$E258&amp;")","")&amp;IF(D259=E70,"鍋爐("&amp;$E259&amp;")","")&amp;IF(D260=E70,"洗滌塔("&amp;$E260&amp;")","")&amp;IF(D261=E70,"民生("&amp;$E261&amp;")","")&amp;IF(D262=E70,"其他("&amp;$E262&amp;")","")&amp;IF(D263=E70,"污水處理系統("&amp;$E263&amp;")","")&amp;IF(D264=E70,"回收水處理系統("&amp;$E264&amp;")","")&amp;IF(F256=E70,"純水系統("&amp;G256&amp;")","")&amp;IF(F257=E70,"冷卻水塔("&amp;G257&amp;")","")&amp;IF(F258=E70,"製程("&amp;G258&amp;")","")&amp;IF(F259=E70,"鍋爐("&amp;G259&amp;")","")&amp;IF(F260=E70,"洗滌塔("&amp;G260&amp;")","")&amp;IF(F261=E70,"民生("&amp;G261&amp;")","")&amp;IF(F262=E70,"其他("&amp;G262&amp;")","")&amp;IF(F263=E70,"污水處理系統("&amp;G263&amp;")","")&amp;IF(F264=E70,"回收水處理系統("&amp;$G264&amp;")","")&amp;IF(H256=E70,"純水系統("&amp;I256&amp;")","")&amp;IF(H257=E70,"冷卻水塔("&amp;I257&amp;")","")&amp;IF(H258=E70,"製程("&amp;I258&amp;")","")&amp;IF(H259=E70,"鍋爐("&amp;I259&amp;")","")&amp;IF(H260=E70,"洗滌塔("&amp;I260&amp;")","")&amp;IF(H261=E70,"民生("&amp;I261&amp;")","")&amp;IF(H262=E70,"其他("&amp;I262&amp;")","")&amp;IF(H263=E70,"污水處理系統("&amp;I263&amp;")","")&amp;IF(H264=E70,"回收水處理系統("&amp;$I264&amp;")","")</f>
        <v/>
      </c>
      <c r="D75" s="66">
        <v>0</v>
      </c>
      <c r="E75" s="64">
        <f>B81+D75-G81-E86-G86</f>
        <v>0</v>
      </c>
      <c r="G75" s="66"/>
      <c r="L75" s="34"/>
    </row>
    <row r="76" spans="1:12" ht="24.95" customHeight="1" thickBot="1" x14ac:dyDescent="0.3">
      <c r="A76" s="128"/>
      <c r="B76" s="80"/>
      <c r="D76" s="67"/>
      <c r="E76" s="65"/>
      <c r="G76" s="67"/>
      <c r="L76" s="34"/>
    </row>
    <row r="77" spans="1:12" ht="24.95" customHeight="1" thickBot="1" x14ac:dyDescent="0.3">
      <c r="A77" s="130"/>
      <c r="B77" s="81"/>
      <c r="L77" s="34"/>
    </row>
    <row r="78" spans="1:12" ht="24.95" customHeight="1" thickBot="1" x14ac:dyDescent="0.3">
      <c r="A78" s="49" t="s">
        <v>96</v>
      </c>
      <c r="B78" s="42" t="s">
        <v>95</v>
      </c>
      <c r="C78" s="17" t="s">
        <v>97</v>
      </c>
      <c r="L78" s="34"/>
    </row>
    <row r="79" spans="1:12" ht="24.95" customHeight="1" thickBot="1" x14ac:dyDescent="0.3">
      <c r="A79" s="64">
        <f>B272</f>
        <v>0</v>
      </c>
      <c r="B79" s="64">
        <f>E272</f>
        <v>0</v>
      </c>
      <c r="C79" s="66"/>
      <c r="L79" s="34"/>
    </row>
    <row r="80" spans="1:12" ht="24.95" customHeight="1" thickBot="1" x14ac:dyDescent="0.3">
      <c r="A80" s="65"/>
      <c r="B80" s="65"/>
      <c r="C80" s="67"/>
      <c r="G80" s="17" t="s">
        <v>45</v>
      </c>
      <c r="L80" s="34"/>
    </row>
    <row r="81" spans="1:12" ht="24.95" customHeight="1" x14ac:dyDescent="0.25">
      <c r="A81" s="109" t="s">
        <v>98</v>
      </c>
      <c r="B81" s="70">
        <f>SUM(A79:C80)</f>
        <v>0</v>
      </c>
      <c r="C81" s="71"/>
      <c r="G81" s="66"/>
      <c r="L81" s="34"/>
    </row>
    <row r="82" spans="1:12" ht="24.95" customHeight="1" thickBot="1" x14ac:dyDescent="0.3">
      <c r="A82" s="110"/>
      <c r="B82" s="72"/>
      <c r="C82" s="73"/>
      <c r="G82" s="67"/>
      <c r="L82" s="34"/>
    </row>
    <row r="83" spans="1:12" ht="24.95" customHeight="1" x14ac:dyDescent="0.25">
      <c r="A83" s="36" t="s">
        <v>85</v>
      </c>
      <c r="B83" s="74" t="str">
        <f>IF(ROUND($C$14+$L$13-$C$28-$C$54-$C$79-$C$104-$C$129-$C$154-$C$179,5)=0,"正確","原水取水量填寫有誤")</f>
        <v>正確</v>
      </c>
      <c r="C83" s="74"/>
      <c r="L83" s="34"/>
    </row>
    <row r="84" spans="1:12" ht="24.95" customHeight="1" thickBot="1" x14ac:dyDescent="0.3">
      <c r="A84" s="40"/>
      <c r="B84" s="38" t="str">
        <f>IF(B83="原水取水量填寫有誤",C84,"")</f>
        <v/>
      </c>
      <c r="C84" s="39">
        <f>$C$14+$L$13-$C$28-$C$54-$C$79-$C$104-$C$129-$C$154-$C$179</f>
        <v>0</v>
      </c>
      <c r="L84" s="34"/>
    </row>
    <row r="85" spans="1:12" ht="39.950000000000003" customHeight="1" thickBot="1" x14ac:dyDescent="0.3">
      <c r="A85" s="40"/>
      <c r="E85" s="41" t="s">
        <v>29</v>
      </c>
      <c r="G85" s="42" t="s">
        <v>114</v>
      </c>
      <c r="L85" s="34"/>
    </row>
    <row r="86" spans="1:12" ht="24.95" customHeight="1" x14ac:dyDescent="0.25">
      <c r="A86" s="40"/>
      <c r="E86" s="64">
        <f>SUM(E90:E93)</f>
        <v>0</v>
      </c>
      <c r="G86" s="64">
        <f>SUM(I90:I93)</f>
        <v>0</v>
      </c>
      <c r="L86" s="34"/>
    </row>
    <row r="87" spans="1:12" ht="24.95" customHeight="1" thickBot="1" x14ac:dyDescent="0.3">
      <c r="A87" s="40"/>
      <c r="E87" s="65"/>
      <c r="G87" s="65"/>
      <c r="L87" s="34"/>
    </row>
    <row r="88" spans="1:12" ht="24.95" customHeight="1" thickBot="1" x14ac:dyDescent="0.3">
      <c r="A88" s="40"/>
      <c r="L88" s="34"/>
    </row>
    <row r="89" spans="1:12" ht="24.95" customHeight="1" thickBot="1" x14ac:dyDescent="0.3">
      <c r="A89" s="40"/>
      <c r="C89" s="43" t="str">
        <f>"剩餘"&amp;E86-E90-E91-E92&amp;"未填寫"</f>
        <v>剩餘0未填寫</v>
      </c>
      <c r="D89" s="17" t="s">
        <v>81</v>
      </c>
      <c r="E89" s="17" t="s">
        <v>82</v>
      </c>
      <c r="G89" s="43" t="str">
        <f>"剩餘"&amp;G86-I90-I91-I92&amp;"未填寫"</f>
        <v>剩餘0未填寫</v>
      </c>
      <c r="H89" s="17" t="s">
        <v>81</v>
      </c>
      <c r="I89" s="17" t="s">
        <v>82</v>
      </c>
      <c r="L89" s="34"/>
    </row>
    <row r="90" spans="1:12" ht="24.95" customHeight="1" thickBot="1" x14ac:dyDescent="0.3">
      <c r="A90" s="40"/>
      <c r="C90" s="17" t="s">
        <v>78</v>
      </c>
      <c r="D90" s="44"/>
      <c r="E90" s="45"/>
      <c r="G90" s="17" t="s">
        <v>78</v>
      </c>
      <c r="H90" s="44"/>
      <c r="I90" s="45"/>
      <c r="L90" s="34"/>
    </row>
    <row r="91" spans="1:12" ht="24.95" customHeight="1" thickBot="1" x14ac:dyDescent="0.3">
      <c r="A91" s="40"/>
      <c r="C91" s="17" t="s">
        <v>79</v>
      </c>
      <c r="D91" s="44"/>
      <c r="E91" s="45"/>
      <c r="G91" s="17" t="s">
        <v>79</v>
      </c>
      <c r="H91" s="44"/>
      <c r="I91" s="45"/>
      <c r="L91" s="34"/>
    </row>
    <row r="92" spans="1:12" ht="24.95" customHeight="1" thickBot="1" x14ac:dyDescent="0.3">
      <c r="A92" s="40"/>
      <c r="C92" s="17" t="s">
        <v>80</v>
      </c>
      <c r="D92" s="46"/>
      <c r="E92" s="45"/>
      <c r="G92" s="17" t="s">
        <v>80</v>
      </c>
      <c r="H92" s="51"/>
      <c r="I92" s="45"/>
      <c r="L92" s="34"/>
    </row>
    <row r="93" spans="1:12" ht="24.95" customHeight="1" thickBot="1" x14ac:dyDescent="0.3">
      <c r="A93" s="52"/>
      <c r="B93" s="47"/>
      <c r="C93" s="17" t="s">
        <v>127</v>
      </c>
      <c r="D93" s="46"/>
      <c r="E93" s="45"/>
      <c r="F93" s="47"/>
      <c r="G93" s="17" t="s">
        <v>127</v>
      </c>
      <c r="H93" s="51"/>
      <c r="I93" s="45"/>
      <c r="J93" s="47"/>
      <c r="K93" s="47"/>
      <c r="L93" s="48"/>
    </row>
    <row r="94" spans="1:12" ht="24.95" customHeight="1" thickBot="1" x14ac:dyDescent="0.3"/>
    <row r="95" spans="1:12" ht="24.95" customHeight="1" thickBot="1" x14ac:dyDescent="0.3">
      <c r="C95" s="63" t="s">
        <v>133</v>
      </c>
      <c r="D95" s="63" t="s">
        <v>134</v>
      </c>
      <c r="E95" s="63" t="s">
        <v>136</v>
      </c>
      <c r="F95" s="61" t="s">
        <v>135</v>
      </c>
      <c r="G95" s="63" t="s">
        <v>137</v>
      </c>
      <c r="H95" s="63" t="s">
        <v>138</v>
      </c>
      <c r="I95" s="63" t="s">
        <v>38</v>
      </c>
      <c r="J95" s="63" t="s">
        <v>39</v>
      </c>
      <c r="K95" s="63" t="s">
        <v>125</v>
      </c>
    </row>
    <row r="96" spans="1:12" ht="24.95" customHeight="1" thickBot="1" x14ac:dyDescent="0.45">
      <c r="A96" s="31" t="s">
        <v>83</v>
      </c>
      <c r="B96" s="32"/>
      <c r="C96" s="63"/>
      <c r="D96" s="63"/>
      <c r="E96" s="63"/>
      <c r="F96" s="62"/>
      <c r="G96" s="63"/>
      <c r="H96" s="63"/>
      <c r="I96" s="63"/>
      <c r="J96" s="63"/>
      <c r="K96" s="63"/>
      <c r="L96" s="33"/>
    </row>
    <row r="97" spans="1:12" ht="24.95" customHeight="1" x14ac:dyDescent="0.25">
      <c r="A97" s="40"/>
      <c r="E97" s="36" t="s">
        <v>85</v>
      </c>
      <c r="L97" s="34"/>
    </row>
    <row r="98" spans="1:12" ht="24.95" customHeight="1" thickBot="1" x14ac:dyDescent="0.3">
      <c r="A98" s="40"/>
      <c r="E98" s="37" t="str">
        <f>IF(E100&gt;=0,"正確","錯誤")</f>
        <v>正確</v>
      </c>
      <c r="L98" s="34"/>
    </row>
    <row r="99" spans="1:12" ht="24.95" customHeight="1" thickBot="1" x14ac:dyDescent="0.3">
      <c r="A99" s="40"/>
      <c r="E99" s="17" t="s">
        <v>46</v>
      </c>
      <c r="G99" s="17" t="s">
        <v>47</v>
      </c>
      <c r="L99" s="34"/>
    </row>
    <row r="100" spans="1:12" ht="24.95" customHeight="1" x14ac:dyDescent="0.25">
      <c r="A100" s="128" t="str">
        <f>IF(B245=F95,"純水系統("&amp;$C245&amp;")","")&amp;IF(B246=F95,"冷卻水塔("&amp;$C246&amp;")","")&amp;IF(B247=F95,"製程("&amp;$C247&amp;")","")&amp;IF(B248=F95,"鍋爐("&amp;$C248&amp;")","")&amp;IF(B249=F95,"洗滌塔("&amp;$C249&amp;")","")&amp;IF(B250=F95,"民生("&amp;$C250&amp;")","")&amp;IF(B251=F95,"其他("&amp;$C251&amp;")","")&amp;IF(B252=F95,"污水處理系統("&amp;$C252&amp;")","")&amp;IF(D245=F95,"純水系統("&amp;$E245&amp;")","")&amp;IF(D246=F95,"冷卻水塔("&amp;$E246&amp;")","")&amp;IF(D247=F95,"製程("&amp;$E247&amp;")","")&amp;IF(D248=F95,"鍋爐("&amp;$E248&amp;")","")&amp;IF(D249=F95,"洗滌塔("&amp;$E249&amp;")","")&amp;IF(D250=F95,"民生("&amp;$E250&amp;")","")&amp;IF(D251=F95,"其他("&amp;$E251&amp;")","")&amp;IF(D252=F95,"污水處理系統("&amp;$E252&amp;")","")&amp;IF(F245=F95,"純水系統("&amp;G245&amp;")","")&amp;IF(F246=F95,"冷卻水塔("&amp;G246&amp;")","")&amp;IF(F247=F95,"製程("&amp;G247&amp;")","")&amp;IF(F248=F95,"鍋爐("&amp;G248&amp;")","")&amp;IF(F249=F95,"洗滌塔("&amp;G249&amp;")","")&amp;IF(F250=F95,"民生("&amp;G250&amp;")","")&amp;IF(F251=F95,"其他("&amp;G251&amp;")","")&amp;IF(F252=F95,"污水處理系統("&amp;G252&amp;")","")&amp;IF(H245=F95,"純水系統("&amp;I245&amp;")","")&amp;IF(H246=F95,"冷卻水塔("&amp;I246&amp;")","")&amp;IF(H247=F95,"製程("&amp;I247&amp;")","")&amp;IF(H248=F95,"鍋爐("&amp;I248&amp;")","")&amp;IF(H249=F95,"洗滌塔("&amp;I249&amp;")","")&amp;IF(H250=F95,"民生("&amp;I250&amp;")","")&amp;IF(H251=F95,"其他("&amp;I251&amp;")","")&amp;IF(H252=F95,"污水處理系統("&amp;I252&amp;")","")</f>
        <v/>
      </c>
      <c r="B100" s="80" t="str">
        <f>IF(B256=F95,"純水系統("&amp;$C256&amp;")","")&amp;IF(B257=F95,"冷卻水塔("&amp;$C257&amp;")","")&amp;IF(B258=F95,"製程("&amp;$C258&amp;")","")&amp;IF(B259=F95,"鍋爐("&amp;$C259&amp;")","")&amp;IF(B260=F95,"洗滌塔("&amp;$C260&amp;")","")&amp;IF(B261=F95,"民生("&amp;$C261&amp;")","")&amp;IF(B262=F95,"其他("&amp;$C262&amp;")","")&amp;IF(B263=F95,"污水處理系統("&amp;$C263&amp;")","")&amp;IF(B264=F95,"回收水處理系統("&amp;$C264&amp;")","")&amp;IF(D256=F95,"純水系統("&amp;$E256&amp;")","")&amp;IF(D257=F95,"冷卻水塔("&amp;$E257&amp;")","")&amp;IF(D258=F95,"製程("&amp;$E258&amp;")","")&amp;IF(D259=F95,"鍋爐("&amp;$E259&amp;")","")&amp;IF(D260=F95,"洗滌塔("&amp;$E260&amp;")","")&amp;IF(D261=F95,"民生("&amp;$E261&amp;")","")&amp;IF(D262=F95,"其他("&amp;$E262&amp;")","")&amp;IF(D263=F95,"污水處理系統("&amp;$E263&amp;")","")&amp;IF(D264=F95,"回收水處理系統("&amp;$E264&amp;")","")&amp;IF(F256=F95,"純水系統("&amp;G256&amp;")","")&amp;IF(F257=F95,"冷卻水塔("&amp;G257&amp;")","")&amp;IF(F258=F95,"製程("&amp;G258&amp;")","")&amp;IF(F259=F95,"鍋爐("&amp;G259&amp;")","")&amp;IF(F260=F95,"洗滌塔("&amp;G260&amp;")","")&amp;IF(F261=F95,"民生("&amp;G261&amp;")","")&amp;IF(F262=F95,"其他("&amp;G262&amp;")","")&amp;IF(F263=F95,"污水處理系統("&amp;G263&amp;")","")&amp;IF(F264=F95,"回收水處理系統("&amp;$G264&amp;")","")&amp;IF(H256=F95,"純水系統("&amp;I256&amp;")","")&amp;IF(H257=F95,"冷卻水塔("&amp;I257&amp;")","")&amp;IF(H258=F95,"製程("&amp;I258&amp;")","")&amp;IF(H259=F95,"鍋爐("&amp;I259&amp;")","")&amp;IF(H260=F95,"洗滌塔("&amp;I260&amp;")","")&amp;IF(H261=F95,"民生("&amp;I261&amp;")","")&amp;IF(H262=F95,"其他("&amp;I262&amp;")","")&amp;IF(H263=F95,"污水處理系統("&amp;I263&amp;")","")&amp;IF(H264=F95,"回收水處理系統("&amp;$I264&amp;")","")</f>
        <v/>
      </c>
      <c r="E100" s="64">
        <f>B106-G106-E111-G111</f>
        <v>0</v>
      </c>
      <c r="G100" s="66"/>
      <c r="L100" s="34"/>
    </row>
    <row r="101" spans="1:12" ht="24.95" customHeight="1" thickBot="1" x14ac:dyDescent="0.3">
      <c r="A101" s="128"/>
      <c r="B101" s="80"/>
      <c r="E101" s="65"/>
      <c r="G101" s="67"/>
      <c r="L101" s="34"/>
    </row>
    <row r="102" spans="1:12" ht="24.95" customHeight="1" thickBot="1" x14ac:dyDescent="0.3">
      <c r="A102" s="130"/>
      <c r="B102" s="81"/>
      <c r="L102" s="34"/>
    </row>
    <row r="103" spans="1:12" ht="24.95" customHeight="1" thickBot="1" x14ac:dyDescent="0.3">
      <c r="A103" s="49" t="s">
        <v>96</v>
      </c>
      <c r="B103" s="42" t="s">
        <v>95</v>
      </c>
      <c r="C103" s="17" t="s">
        <v>97</v>
      </c>
      <c r="L103" s="34"/>
    </row>
    <row r="104" spans="1:12" ht="24.95" customHeight="1" thickBot="1" x14ac:dyDescent="0.3">
      <c r="A104" s="64">
        <f>B273</f>
        <v>0</v>
      </c>
      <c r="B104" s="64">
        <f>E273</f>
        <v>0</v>
      </c>
      <c r="C104" s="66"/>
      <c r="L104" s="34"/>
    </row>
    <row r="105" spans="1:12" ht="24.95" customHeight="1" thickBot="1" x14ac:dyDescent="0.3">
      <c r="A105" s="65"/>
      <c r="B105" s="65"/>
      <c r="C105" s="67"/>
      <c r="G105" s="17" t="s">
        <v>48</v>
      </c>
      <c r="L105" s="34"/>
    </row>
    <row r="106" spans="1:12" ht="24.95" customHeight="1" x14ac:dyDescent="0.25">
      <c r="A106" s="109" t="s">
        <v>98</v>
      </c>
      <c r="B106" s="70">
        <f>SUM(A104:C105)</f>
        <v>0</v>
      </c>
      <c r="C106" s="71"/>
      <c r="G106" s="66"/>
      <c r="L106" s="34"/>
    </row>
    <row r="107" spans="1:12" ht="24.95" customHeight="1" thickBot="1" x14ac:dyDescent="0.3">
      <c r="A107" s="110"/>
      <c r="B107" s="72"/>
      <c r="C107" s="73"/>
      <c r="G107" s="67"/>
      <c r="L107" s="34"/>
    </row>
    <row r="108" spans="1:12" ht="24.95" customHeight="1" x14ac:dyDescent="0.25">
      <c r="A108" s="36" t="s">
        <v>85</v>
      </c>
      <c r="B108" s="74" t="str">
        <f>IF(ROUND($C$14+$L$13-$C$28-$C$54-$C$79-$C$104-$C$129-$C$154-$C$179,5)=0,"正確","原水取水量填寫有誤")</f>
        <v>正確</v>
      </c>
      <c r="C108" s="74"/>
      <c r="L108" s="34"/>
    </row>
    <row r="109" spans="1:12" ht="24.95" customHeight="1" thickBot="1" x14ac:dyDescent="0.3">
      <c r="A109" s="40"/>
      <c r="B109" s="38" t="str">
        <f>IF(B108="原水取水量填寫有誤",C109,"")</f>
        <v/>
      </c>
      <c r="C109" s="39">
        <f>$C$14+$L$13-$C$28-$C$54-$C$79-$C$104-$C$129-$C$154-$C$179</f>
        <v>0</v>
      </c>
      <c r="L109" s="34"/>
    </row>
    <row r="110" spans="1:12" ht="43.5" customHeight="1" thickBot="1" x14ac:dyDescent="0.3">
      <c r="A110" s="40"/>
      <c r="E110" s="41" t="s">
        <v>29</v>
      </c>
      <c r="G110" s="42" t="s">
        <v>116</v>
      </c>
      <c r="L110" s="34"/>
    </row>
    <row r="111" spans="1:12" ht="24.95" customHeight="1" x14ac:dyDescent="0.25">
      <c r="A111" s="40"/>
      <c r="E111" s="64">
        <f>SUM(E115:E118)</f>
        <v>0</v>
      </c>
      <c r="G111" s="64">
        <f>SUM(I115:I118)</f>
        <v>0</v>
      </c>
      <c r="L111" s="34"/>
    </row>
    <row r="112" spans="1:12" ht="24.95" customHeight="1" thickBot="1" x14ac:dyDescent="0.3">
      <c r="A112" s="40"/>
      <c r="E112" s="65"/>
      <c r="G112" s="65"/>
      <c r="L112" s="34"/>
    </row>
    <row r="113" spans="1:12" ht="24.95" customHeight="1" thickBot="1" x14ac:dyDescent="0.3">
      <c r="A113" s="40"/>
      <c r="L113" s="34"/>
    </row>
    <row r="114" spans="1:12" ht="24.95" customHeight="1" thickBot="1" x14ac:dyDescent="0.3">
      <c r="A114" s="40"/>
      <c r="C114" s="43" t="str">
        <f>"剩餘"&amp;E111-E115-E116-E117&amp;"未填寫"</f>
        <v>剩餘0未填寫</v>
      </c>
      <c r="D114" s="17" t="s">
        <v>81</v>
      </c>
      <c r="E114" s="17" t="s">
        <v>82</v>
      </c>
      <c r="G114" s="43" t="str">
        <f>"剩餘"&amp;G111-I115-I116-I117&amp;"未填寫"</f>
        <v>剩餘0未填寫</v>
      </c>
      <c r="H114" s="17" t="s">
        <v>81</v>
      </c>
      <c r="I114" s="17" t="s">
        <v>82</v>
      </c>
      <c r="L114" s="34"/>
    </row>
    <row r="115" spans="1:12" ht="24.95" customHeight="1" thickBot="1" x14ac:dyDescent="0.3">
      <c r="A115" s="40"/>
      <c r="C115" s="17" t="s">
        <v>78</v>
      </c>
      <c r="D115" s="44"/>
      <c r="E115" s="45"/>
      <c r="G115" s="17" t="s">
        <v>78</v>
      </c>
      <c r="H115" s="44"/>
      <c r="I115" s="45"/>
      <c r="L115" s="34"/>
    </row>
    <row r="116" spans="1:12" ht="24.95" customHeight="1" thickBot="1" x14ac:dyDescent="0.3">
      <c r="A116" s="40"/>
      <c r="C116" s="17" t="s">
        <v>79</v>
      </c>
      <c r="D116" s="44"/>
      <c r="E116" s="45"/>
      <c r="G116" s="17" t="s">
        <v>79</v>
      </c>
      <c r="H116" s="44"/>
      <c r="I116" s="45"/>
      <c r="L116" s="34"/>
    </row>
    <row r="117" spans="1:12" ht="24.95" customHeight="1" thickBot="1" x14ac:dyDescent="0.3">
      <c r="A117" s="40"/>
      <c r="C117" s="17" t="s">
        <v>80</v>
      </c>
      <c r="D117" s="46"/>
      <c r="E117" s="45"/>
      <c r="G117" s="17" t="s">
        <v>80</v>
      </c>
      <c r="H117" s="51"/>
      <c r="I117" s="45"/>
      <c r="L117" s="34"/>
    </row>
    <row r="118" spans="1:12" ht="24.95" customHeight="1" thickBot="1" x14ac:dyDescent="0.3">
      <c r="A118" s="52"/>
      <c r="B118" s="47"/>
      <c r="C118" s="17" t="s">
        <v>127</v>
      </c>
      <c r="D118" s="46"/>
      <c r="E118" s="45"/>
      <c r="F118" s="47"/>
      <c r="G118" s="17" t="s">
        <v>127</v>
      </c>
      <c r="H118" s="51"/>
      <c r="I118" s="45"/>
      <c r="J118" s="47"/>
      <c r="K118" s="47"/>
      <c r="L118" s="48"/>
    </row>
    <row r="119" spans="1:12" ht="24.95" customHeight="1" thickBot="1" x14ac:dyDescent="0.3"/>
    <row r="120" spans="1:12" ht="24.95" customHeight="1" thickBot="1" x14ac:dyDescent="0.3">
      <c r="C120" s="63" t="s">
        <v>133</v>
      </c>
      <c r="D120" s="63" t="s">
        <v>134</v>
      </c>
      <c r="E120" s="63" t="s">
        <v>136</v>
      </c>
      <c r="F120" s="63" t="s">
        <v>135</v>
      </c>
      <c r="G120" s="61" t="s">
        <v>137</v>
      </c>
      <c r="H120" s="63" t="s">
        <v>138</v>
      </c>
      <c r="I120" s="63" t="s">
        <v>38</v>
      </c>
      <c r="J120" s="63" t="s">
        <v>39</v>
      </c>
      <c r="K120" s="63" t="s">
        <v>125</v>
      </c>
    </row>
    <row r="121" spans="1:12" ht="24.95" customHeight="1" thickBot="1" x14ac:dyDescent="0.45">
      <c r="A121" s="31" t="s">
        <v>83</v>
      </c>
      <c r="B121" s="32"/>
      <c r="C121" s="63"/>
      <c r="D121" s="63"/>
      <c r="E121" s="63"/>
      <c r="F121" s="63"/>
      <c r="G121" s="62"/>
      <c r="H121" s="63"/>
      <c r="I121" s="63"/>
      <c r="J121" s="63"/>
      <c r="K121" s="63"/>
      <c r="L121" s="33"/>
    </row>
    <row r="122" spans="1:12" ht="24.95" customHeight="1" x14ac:dyDescent="0.25">
      <c r="A122" s="40"/>
      <c r="E122" s="36" t="s">
        <v>85</v>
      </c>
      <c r="L122" s="34"/>
    </row>
    <row r="123" spans="1:12" ht="24.95" customHeight="1" thickBot="1" x14ac:dyDescent="0.3">
      <c r="A123" s="40"/>
      <c r="E123" s="37" t="str">
        <f>IF(E125&gt;=0,"正確","錯誤")</f>
        <v>正確</v>
      </c>
      <c r="L123" s="34"/>
    </row>
    <row r="124" spans="1:12" ht="24.95" customHeight="1" thickBot="1" x14ac:dyDescent="0.3">
      <c r="A124" s="40"/>
      <c r="E124" s="17" t="s">
        <v>49</v>
      </c>
      <c r="G124" s="17" t="s">
        <v>50</v>
      </c>
      <c r="L124" s="34"/>
    </row>
    <row r="125" spans="1:12" ht="24.95" customHeight="1" x14ac:dyDescent="0.25">
      <c r="A125" s="128" t="str">
        <f>IF(B245=G120,"純水系統("&amp;$C245&amp;")","")&amp;IF(B246=G120,"冷卻水塔("&amp;$C246&amp;")","")&amp;IF(B247=G120,"製程("&amp;$C247&amp;")","")&amp;IF(B248=G120,"鍋爐("&amp;$C248&amp;")","")&amp;IF(B249=G120,"洗滌塔("&amp;$C249&amp;")","")&amp;IF(B250=G120,"民生("&amp;$C250&amp;")","")&amp;IF(B251=G120,"其他("&amp;$C251&amp;")","")&amp;IF(B252=G120,"污水處理系統("&amp;$C252&amp;")","")&amp;IF(D245=G120,"純水系統("&amp;$E245&amp;")","")&amp;IF(D246=G120,"冷卻水塔("&amp;$E246&amp;")","")&amp;IF(D247=G120,"製程("&amp;$E247&amp;")","")&amp;IF(D248=G120,"鍋爐("&amp;$E248&amp;")","")&amp;IF(D249=G120,"洗滌塔("&amp;$E249&amp;")","")&amp;IF(D250=G120,"民生("&amp;$E250&amp;")","")&amp;IF(D251=G120,"其他("&amp;$E251&amp;")","")&amp;IF(D252=G120,"污水處理系統("&amp;$E252&amp;")","")&amp;IF(F245=G120,"純水系統("&amp;G245&amp;")","")&amp;IF(F246=G120,"冷卻水塔("&amp;G246&amp;")","")&amp;IF(F247=G120,"製程("&amp;G247&amp;")","")&amp;IF(F248=G120,"鍋爐("&amp;G248&amp;")","")&amp;IF(F249=G120,"洗滌塔("&amp;G249&amp;")","")&amp;IF(F250=G120,"民生("&amp;G250&amp;")","")&amp;IF(F251=G120,"其他("&amp;G251&amp;")","")&amp;IF(F252=G120,"污水處理系統("&amp;G252&amp;")","")&amp;IF(H245=G120,"純水系統("&amp;I245&amp;")","")&amp;IF(H246=G120,"冷卻水塔("&amp;I246&amp;")","")&amp;IF(H247=G120,"製程("&amp;I247&amp;")","")&amp;IF(H248=G120,"鍋爐("&amp;I248&amp;")","")&amp;IF(H249=G120,"洗滌塔("&amp;I249&amp;")","")&amp;IF(H250=G120,"民生("&amp;I250&amp;")","")&amp;IF(H251=G120,"其他("&amp;I251&amp;")","")&amp;IF(H252=G120,"污水處理系統("&amp;I252&amp;")","")</f>
        <v/>
      </c>
      <c r="B125" s="80" t="str">
        <f>IF(B256=G120,"純水系統("&amp;$C256&amp;")","")&amp;IF(B257=G120,"冷卻水塔("&amp;$C257&amp;")","")&amp;IF(B258=G120,"製程("&amp;$C258&amp;")","")&amp;IF(B259=G120,"鍋爐("&amp;$C259&amp;")","")&amp;IF(B260=G120,"洗滌塔("&amp;$C260&amp;")","")&amp;IF(B261=G120,"民生("&amp;$C261&amp;")","")&amp;IF(B262=G120,"其他("&amp;$C262&amp;")","")&amp;IF(B263=G120,"污水處理系統("&amp;$C263&amp;")","")&amp;IF(B264=G120,"回收水處理系統("&amp;$C264&amp;")","")&amp;IF(D256=G120,"純水系統("&amp;$E256&amp;")","")&amp;IF(D257=G120,"冷卻水塔("&amp;$E257&amp;")","")&amp;IF(D258=G120,"製程("&amp;$E258&amp;")","")&amp;IF(D259=G120,"鍋爐("&amp;$E259&amp;")","")&amp;IF(D260=G120,"洗滌塔("&amp;$E260&amp;")","")&amp;IF(D261=G120,"民生("&amp;$E261&amp;")","")&amp;IF(D262=G120,"其他("&amp;$E262&amp;")","")&amp;IF(D263=G120,"污水處理系統("&amp;$E263&amp;")","")&amp;IF(D264=G120,"回收水處理系統("&amp;$E264&amp;")","")&amp;IF(F256=G120,"純水系統("&amp;G256&amp;")","")&amp;IF(F257=G120,"冷卻水塔("&amp;G257&amp;")","")&amp;IF(F258=G120,"製程("&amp;G258&amp;")","")&amp;IF(F259=G120,"鍋爐("&amp;G259&amp;")","")&amp;IF(F260=G120,"洗滌塔("&amp;G260&amp;")","")&amp;IF(F261=G120,"民生("&amp;G261&amp;")","")&amp;IF(F262=G120,"其他("&amp;G262&amp;")","")&amp;IF(F263=G120,"污水處理系統("&amp;G263&amp;")","")&amp;IF(F264=G120,"回收水處理系統("&amp;$G264&amp;")","")&amp;IF(H256=G120,"純水系統("&amp;I256&amp;")","")&amp;IF(H257=G120,"冷卻水塔("&amp;I257&amp;")","")&amp;IF(H258=G120,"製程("&amp;I258&amp;")","")&amp;IF(H259=G120,"鍋爐("&amp;I259&amp;")","")&amp;IF(H260=G120,"洗滌塔("&amp;I260&amp;")","")&amp;IF(H261=G120,"民生("&amp;I261&amp;")","")&amp;IF(H262=G120,"其他("&amp;I262&amp;")","")&amp;IF(H263=G120,"污水處理系統("&amp;I263&amp;")","")&amp;IF(H264=G120,"回收水處理系統("&amp;$I264&amp;")","")</f>
        <v/>
      </c>
      <c r="E125" s="64">
        <f>B131-G131-E136-G136</f>
        <v>0</v>
      </c>
      <c r="G125" s="66"/>
      <c r="L125" s="34"/>
    </row>
    <row r="126" spans="1:12" ht="24.95" customHeight="1" thickBot="1" x14ac:dyDescent="0.3">
      <c r="A126" s="128"/>
      <c r="B126" s="80"/>
      <c r="E126" s="65"/>
      <c r="G126" s="67"/>
      <c r="L126" s="34"/>
    </row>
    <row r="127" spans="1:12" ht="24.95" customHeight="1" thickBot="1" x14ac:dyDescent="0.3">
      <c r="A127" s="130"/>
      <c r="B127" s="81"/>
      <c r="L127" s="34"/>
    </row>
    <row r="128" spans="1:12" ht="24.95" customHeight="1" thickBot="1" x14ac:dyDescent="0.3">
      <c r="A128" s="49" t="s">
        <v>96</v>
      </c>
      <c r="B128" s="42" t="s">
        <v>95</v>
      </c>
      <c r="C128" s="17" t="s">
        <v>97</v>
      </c>
      <c r="L128" s="34"/>
    </row>
    <row r="129" spans="1:12" ht="24.95" customHeight="1" thickBot="1" x14ac:dyDescent="0.3">
      <c r="A129" s="64">
        <f>B274</f>
        <v>0</v>
      </c>
      <c r="B129" s="64">
        <f>E274</f>
        <v>0</v>
      </c>
      <c r="C129" s="66"/>
      <c r="L129" s="34"/>
    </row>
    <row r="130" spans="1:12" ht="24.95" customHeight="1" thickBot="1" x14ac:dyDescent="0.3">
      <c r="A130" s="65"/>
      <c r="B130" s="65"/>
      <c r="C130" s="67"/>
      <c r="G130" s="17" t="s">
        <v>51</v>
      </c>
      <c r="L130" s="34"/>
    </row>
    <row r="131" spans="1:12" ht="24.95" customHeight="1" x14ac:dyDescent="0.25">
      <c r="A131" s="109" t="s">
        <v>98</v>
      </c>
      <c r="B131" s="70">
        <f>SUM(A129:C130)</f>
        <v>0</v>
      </c>
      <c r="C131" s="71"/>
      <c r="G131" s="66"/>
      <c r="L131" s="34"/>
    </row>
    <row r="132" spans="1:12" ht="24.95" customHeight="1" thickBot="1" x14ac:dyDescent="0.3">
      <c r="A132" s="110"/>
      <c r="B132" s="72"/>
      <c r="C132" s="73"/>
      <c r="G132" s="67"/>
      <c r="L132" s="34"/>
    </row>
    <row r="133" spans="1:12" ht="24.95" customHeight="1" x14ac:dyDescent="0.25">
      <c r="A133" s="36" t="s">
        <v>85</v>
      </c>
      <c r="B133" s="74" t="str">
        <f>IF(ROUND($C$14+$L$13-$C$28-$C$54-$C$79-$C$104-$C$129-$C$154-$C$179,5)=0,"正確","原水取水量填寫有誤")</f>
        <v>正確</v>
      </c>
      <c r="C133" s="74"/>
      <c r="L133" s="34"/>
    </row>
    <row r="134" spans="1:12" ht="24.95" customHeight="1" thickBot="1" x14ac:dyDescent="0.3">
      <c r="A134" s="40"/>
      <c r="B134" s="38" t="str">
        <f>IF(B133="原水取水量填寫有誤",C134,"")</f>
        <v/>
      </c>
      <c r="C134" s="39">
        <f>$C$14+$L$13-$C$28-$C$54-$C$79-$C$104-$C$129-$C$154-$C$179</f>
        <v>0</v>
      </c>
      <c r="L134" s="34"/>
    </row>
    <row r="135" spans="1:12" ht="45.6" customHeight="1" thickBot="1" x14ac:dyDescent="0.3">
      <c r="A135" s="40"/>
      <c r="E135" s="41" t="s">
        <v>29</v>
      </c>
      <c r="G135" s="42" t="s">
        <v>117</v>
      </c>
      <c r="L135" s="34"/>
    </row>
    <row r="136" spans="1:12" ht="24.95" customHeight="1" x14ac:dyDescent="0.25">
      <c r="A136" s="40"/>
      <c r="E136" s="64">
        <f>SUM(E140:E143)</f>
        <v>0</v>
      </c>
      <c r="G136" s="64">
        <f>SUM(I140:I143)</f>
        <v>0</v>
      </c>
      <c r="L136" s="34"/>
    </row>
    <row r="137" spans="1:12" ht="24.95" customHeight="1" thickBot="1" x14ac:dyDescent="0.3">
      <c r="A137" s="40"/>
      <c r="E137" s="65"/>
      <c r="G137" s="65"/>
      <c r="L137" s="34"/>
    </row>
    <row r="138" spans="1:12" ht="24.95" customHeight="1" thickBot="1" x14ac:dyDescent="0.3">
      <c r="A138" s="40"/>
      <c r="L138" s="34"/>
    </row>
    <row r="139" spans="1:12" ht="24.95" customHeight="1" thickBot="1" x14ac:dyDescent="0.3">
      <c r="A139" s="40"/>
      <c r="C139" s="43" t="str">
        <f>"剩餘"&amp;E136-E140-E141-E142&amp;"未填寫"</f>
        <v>剩餘0未填寫</v>
      </c>
      <c r="D139" s="17" t="s">
        <v>81</v>
      </c>
      <c r="E139" s="17" t="s">
        <v>82</v>
      </c>
      <c r="G139" s="43" t="str">
        <f>"剩餘"&amp;G136-I140-I141-I142&amp;"未填寫"</f>
        <v>剩餘0未填寫</v>
      </c>
      <c r="H139" s="17" t="s">
        <v>81</v>
      </c>
      <c r="I139" s="17" t="s">
        <v>82</v>
      </c>
      <c r="L139" s="34"/>
    </row>
    <row r="140" spans="1:12" ht="24.95" customHeight="1" thickBot="1" x14ac:dyDescent="0.3">
      <c r="A140" s="40"/>
      <c r="C140" s="17" t="s">
        <v>78</v>
      </c>
      <c r="D140" s="44"/>
      <c r="E140" s="45"/>
      <c r="G140" s="17" t="s">
        <v>78</v>
      </c>
      <c r="H140" s="44"/>
      <c r="I140" s="45"/>
      <c r="L140" s="34"/>
    </row>
    <row r="141" spans="1:12" ht="24.95" customHeight="1" thickBot="1" x14ac:dyDescent="0.3">
      <c r="A141" s="40"/>
      <c r="C141" s="17" t="s">
        <v>79</v>
      </c>
      <c r="D141" s="44"/>
      <c r="E141" s="45"/>
      <c r="G141" s="17" t="s">
        <v>79</v>
      </c>
      <c r="H141" s="44"/>
      <c r="I141" s="45"/>
      <c r="L141" s="34"/>
    </row>
    <row r="142" spans="1:12" ht="24.95" customHeight="1" thickBot="1" x14ac:dyDescent="0.3">
      <c r="A142" s="40"/>
      <c r="C142" s="17" t="s">
        <v>80</v>
      </c>
      <c r="D142" s="46"/>
      <c r="E142" s="45"/>
      <c r="G142" s="17" t="s">
        <v>80</v>
      </c>
      <c r="H142" s="51"/>
      <c r="I142" s="45"/>
      <c r="L142" s="34"/>
    </row>
    <row r="143" spans="1:12" ht="24.95" customHeight="1" thickBot="1" x14ac:dyDescent="0.3">
      <c r="A143" s="52"/>
      <c r="B143" s="47"/>
      <c r="C143" s="17" t="s">
        <v>127</v>
      </c>
      <c r="D143" s="46"/>
      <c r="E143" s="45"/>
      <c r="F143" s="47"/>
      <c r="G143" s="17" t="s">
        <v>127</v>
      </c>
      <c r="H143" s="51"/>
      <c r="I143" s="45"/>
      <c r="J143" s="47"/>
      <c r="K143" s="47"/>
      <c r="L143" s="48"/>
    </row>
    <row r="144" spans="1:12" ht="24.95" customHeight="1" thickBot="1" x14ac:dyDescent="0.3"/>
    <row r="145" spans="1:12" ht="24.95" customHeight="1" thickBot="1" x14ac:dyDescent="0.3">
      <c r="C145" s="63" t="s">
        <v>133</v>
      </c>
      <c r="D145" s="63" t="s">
        <v>134</v>
      </c>
      <c r="E145" s="63" t="s">
        <v>136</v>
      </c>
      <c r="F145" s="63" t="s">
        <v>135</v>
      </c>
      <c r="G145" s="63" t="s">
        <v>137</v>
      </c>
      <c r="H145" s="61" t="s">
        <v>138</v>
      </c>
      <c r="I145" s="63" t="s">
        <v>38</v>
      </c>
      <c r="J145" s="63" t="s">
        <v>39</v>
      </c>
      <c r="K145" s="63" t="s">
        <v>125</v>
      </c>
    </row>
    <row r="146" spans="1:12" ht="24.95" customHeight="1" thickBot="1" x14ac:dyDescent="0.45">
      <c r="A146" s="31" t="s">
        <v>83</v>
      </c>
      <c r="B146" s="32"/>
      <c r="C146" s="63"/>
      <c r="D146" s="63"/>
      <c r="E146" s="63"/>
      <c r="F146" s="63"/>
      <c r="G146" s="63"/>
      <c r="H146" s="62"/>
      <c r="I146" s="63"/>
      <c r="J146" s="63"/>
      <c r="K146" s="63"/>
      <c r="L146" s="33"/>
    </row>
    <row r="147" spans="1:12" ht="24.95" customHeight="1" x14ac:dyDescent="0.25">
      <c r="A147" s="40"/>
      <c r="E147" s="36" t="s">
        <v>85</v>
      </c>
      <c r="L147" s="34"/>
    </row>
    <row r="148" spans="1:12" ht="24.95" customHeight="1" thickBot="1" x14ac:dyDescent="0.3">
      <c r="A148" s="40"/>
      <c r="E148" s="37" t="str">
        <f>IF(E150&gt;=0,"正確","錯誤")</f>
        <v>正確</v>
      </c>
      <c r="L148" s="34"/>
    </row>
    <row r="149" spans="1:12" ht="24.95" customHeight="1" thickBot="1" x14ac:dyDescent="0.3">
      <c r="A149" s="40"/>
      <c r="E149" s="17" t="s">
        <v>52</v>
      </c>
      <c r="G149" s="17" t="s">
        <v>53</v>
      </c>
      <c r="L149" s="34"/>
    </row>
    <row r="150" spans="1:12" ht="24.95" customHeight="1" x14ac:dyDescent="0.25">
      <c r="A150" s="134" t="str">
        <f>IF(B245=H145,"純水系統("&amp;$C245&amp;")","")&amp;IF(B246=H145,"冷卻水塔("&amp;$C246&amp;")","")&amp;IF(B247=H145,"製程("&amp;$C247&amp;")","")&amp;IF(B248=H145,"鍋爐("&amp;$C248&amp;")","")&amp;IF(B249=H145,"洗滌塔("&amp;$C249&amp;")","")&amp;IF(B250=H145,"民生("&amp;$C250&amp;")","")&amp;IF(B251=H145,"其他("&amp;$C251&amp;")","")&amp;IF(B252=H145,"污水處理系統("&amp;$C252&amp;")","")&amp;IF(D245=H145,"純水系統("&amp;$E245&amp;")","")&amp;IF(D246=H145,"冷卻水塔("&amp;$E246&amp;")","")&amp;IF(D247=H145,"製程("&amp;$E247&amp;")","")&amp;IF(D248=H145,"鍋爐("&amp;$E248&amp;")","")&amp;IF(D249=H145,"洗滌塔("&amp;$E249&amp;")","")&amp;IF(D250=H145,"民生("&amp;$E250&amp;")","")&amp;IF(D251=H145,"其他("&amp;$E251&amp;")","")&amp;IF(D252=H145,"污水處理系統("&amp;$E252&amp;")","")&amp;IF(F245=H145,"純水系統("&amp;G245&amp;")","")&amp;IF(F246=H145,"冷卻水塔("&amp;G246&amp;")","")&amp;IF(F247=H145,"製程("&amp;G247&amp;")","")&amp;IF(F248=H145,"鍋爐("&amp;G248&amp;")","")&amp;IF(F249=H145,"洗滌塔("&amp;G249&amp;")","")&amp;IF(F250=H145,"民生("&amp;G250&amp;")","")&amp;IF(F251=H145,"其他("&amp;G251&amp;")","")&amp;IF(F252=H145,"污水處理系統("&amp;G252&amp;")","")&amp;IF(H245=H145,"純水系統("&amp;I245&amp;")","")&amp;IF(H246=H145,"冷卻水塔("&amp;I246&amp;")","")&amp;IF(H247=H145,"製程("&amp;I247&amp;")","")&amp;IF(H248=H145,"鍋爐("&amp;I248&amp;")","")&amp;IF(H249=H145,"洗滌塔("&amp;I249&amp;")","")&amp;IF(H250=H145,"民生("&amp;I250&amp;")","")&amp;IF(H251=H145,"其他("&amp;I251&amp;")","")&amp;IF(H252=H145,"污水處理系統("&amp;I252&amp;")","")</f>
        <v/>
      </c>
      <c r="B150" s="80" t="str">
        <f>IF(B256=H145,"純水系統("&amp;$C256&amp;")","")&amp;IF(B257=H145,"冷卻水塔("&amp;$C257&amp;")","")&amp;IF(B258=H145,"製程("&amp;$C258&amp;")","")&amp;IF(B259=H145,"鍋爐("&amp;$C259&amp;")","")&amp;IF(B260=H145,"洗滌塔("&amp;$C260&amp;")","")&amp;IF(B261=H145,"民生("&amp;$C261&amp;")","")&amp;IF(B262=H145,"其他("&amp;$C262&amp;")","")&amp;IF(B263=H145,"污水處理系統("&amp;$C263&amp;")","")&amp;IF(B264=H145,"回收水處理系統("&amp;$C264&amp;")","")&amp;IF(D256=H145,"純水系統("&amp;$E256&amp;")","")&amp;IF(D257=H145,"冷卻水塔("&amp;$E257&amp;")","")&amp;IF(D258=H145,"製程("&amp;$E258&amp;")","")&amp;IF(D259=H145,"鍋爐("&amp;$E259&amp;")","")&amp;IF(D260=H145,"洗滌塔("&amp;$E260&amp;")","")&amp;IF(D261=H145,"民生("&amp;$E261&amp;")","")&amp;IF(D262=H145,"其他("&amp;$E262&amp;")","")&amp;IF(D263=H145,"污水處理系統("&amp;$E263&amp;")","")&amp;IF(D264=H145,"回收水處理系統("&amp;$E264&amp;")","")&amp;IF(F256=H145,"純水系統("&amp;G256&amp;")","")&amp;IF(F257=H145,"冷卻水塔("&amp;G257&amp;")","")&amp;IF(F258=H145,"製程("&amp;G258&amp;")","")&amp;IF(F259=H145,"鍋爐("&amp;G259&amp;")","")&amp;IF(F260=H145,"洗滌塔("&amp;G260&amp;")","")&amp;IF(F261=H145,"民生("&amp;G261&amp;")","")&amp;IF(F262=H145,"其他("&amp;G262&amp;")","")&amp;IF(F263=H145,"污水處理系統("&amp;G263&amp;")","")&amp;IF(F264=H145,"回收水處理系統("&amp;$G264&amp;")","")&amp;IF(H256=H145,"純水系統("&amp;I256&amp;")","")&amp;IF(H257=H145,"冷卻水塔("&amp;I257&amp;")","")&amp;IF(H258=H145,"製程("&amp;I258&amp;")","")&amp;IF(H259=H145,"鍋爐("&amp;I259&amp;")","")&amp;IF(H260=H145,"洗滌塔("&amp;I260&amp;")","")&amp;IF(H261=H145,"民生("&amp;I261&amp;")","")&amp;IF(H262=H145,"其他("&amp;I262&amp;")","")&amp;IF(H263=H145,"污水處理系統("&amp;I263&amp;")","")&amp;IF(H264=H145,"回收水處理系統("&amp;$I264&amp;")","")</f>
        <v/>
      </c>
      <c r="E150" s="64">
        <f>B156-G156-E161-G161</f>
        <v>0</v>
      </c>
      <c r="G150" s="66"/>
      <c r="L150" s="34"/>
    </row>
    <row r="151" spans="1:12" ht="24.95" customHeight="1" thickBot="1" x14ac:dyDescent="0.3">
      <c r="A151" s="134"/>
      <c r="B151" s="80"/>
      <c r="E151" s="65"/>
      <c r="G151" s="67"/>
      <c r="L151" s="34"/>
    </row>
    <row r="152" spans="1:12" ht="24.95" customHeight="1" thickBot="1" x14ac:dyDescent="0.3">
      <c r="A152" s="135"/>
      <c r="B152" s="81"/>
      <c r="L152" s="34"/>
    </row>
    <row r="153" spans="1:12" ht="24.95" customHeight="1" thickBot="1" x14ac:dyDescent="0.3">
      <c r="A153" s="49" t="s">
        <v>96</v>
      </c>
      <c r="B153" s="42" t="s">
        <v>95</v>
      </c>
      <c r="C153" s="17" t="s">
        <v>97</v>
      </c>
      <c r="L153" s="34"/>
    </row>
    <row r="154" spans="1:12" ht="24.95" customHeight="1" thickBot="1" x14ac:dyDescent="0.3">
      <c r="A154" s="64">
        <f>B275</f>
        <v>0</v>
      </c>
      <c r="B154" s="64">
        <f>E275</f>
        <v>0</v>
      </c>
      <c r="C154" s="66"/>
      <c r="L154" s="34"/>
    </row>
    <row r="155" spans="1:12" ht="24.95" customHeight="1" thickBot="1" x14ac:dyDescent="0.3">
      <c r="A155" s="65"/>
      <c r="B155" s="65"/>
      <c r="C155" s="67"/>
      <c r="G155" s="17" t="s">
        <v>54</v>
      </c>
      <c r="L155" s="34"/>
    </row>
    <row r="156" spans="1:12" ht="24.95" customHeight="1" x14ac:dyDescent="0.25">
      <c r="A156" s="109" t="s">
        <v>98</v>
      </c>
      <c r="B156" s="70">
        <f>SUM(A154:C155)</f>
        <v>0</v>
      </c>
      <c r="C156" s="71"/>
      <c r="G156" s="66"/>
      <c r="L156" s="34"/>
    </row>
    <row r="157" spans="1:12" ht="24.95" customHeight="1" thickBot="1" x14ac:dyDescent="0.3">
      <c r="A157" s="110"/>
      <c r="B157" s="72"/>
      <c r="C157" s="73"/>
      <c r="G157" s="67"/>
      <c r="L157" s="34"/>
    </row>
    <row r="158" spans="1:12" ht="24.95" customHeight="1" x14ac:dyDescent="0.25">
      <c r="A158" s="36" t="s">
        <v>85</v>
      </c>
      <c r="B158" s="74" t="str">
        <f>IF(ROUND($C$14+$L$13-$C$28-$C$54-$C$79-$C$104-$C$129-$C$154-$C$179,5)=0,"正確","原水取水量填寫有誤")</f>
        <v>正確</v>
      </c>
      <c r="C158" s="74"/>
      <c r="L158" s="34"/>
    </row>
    <row r="159" spans="1:12" ht="24.95" customHeight="1" thickBot="1" x14ac:dyDescent="0.3">
      <c r="A159" s="40"/>
      <c r="B159" s="38" t="str">
        <f>IF(B158="原水取水量填寫有誤",C159,"")</f>
        <v/>
      </c>
      <c r="C159" s="39">
        <f>$C$14+$L$13-$C$28-$C$54-$C$79-$C$104-$C$129-$C$154-$C$179</f>
        <v>0</v>
      </c>
      <c r="L159" s="34"/>
    </row>
    <row r="160" spans="1:12" ht="42.95" customHeight="1" thickBot="1" x14ac:dyDescent="0.3">
      <c r="A160" s="40"/>
      <c r="E160" s="41" t="s">
        <v>29</v>
      </c>
      <c r="G160" s="42" t="s">
        <v>118</v>
      </c>
      <c r="L160" s="34"/>
    </row>
    <row r="161" spans="1:12" ht="24.95" customHeight="1" x14ac:dyDescent="0.25">
      <c r="A161" s="40"/>
      <c r="E161" s="64">
        <f>SUM(E165:E168)</f>
        <v>0</v>
      </c>
      <c r="G161" s="64">
        <f>SUM(I165:I168)</f>
        <v>0</v>
      </c>
      <c r="L161" s="34"/>
    </row>
    <row r="162" spans="1:12" ht="24.95" customHeight="1" thickBot="1" x14ac:dyDescent="0.3">
      <c r="A162" s="40"/>
      <c r="E162" s="65"/>
      <c r="G162" s="65"/>
      <c r="L162" s="34"/>
    </row>
    <row r="163" spans="1:12" ht="24.95" customHeight="1" thickBot="1" x14ac:dyDescent="0.3">
      <c r="A163" s="40"/>
      <c r="L163" s="34"/>
    </row>
    <row r="164" spans="1:12" ht="24.95" customHeight="1" thickBot="1" x14ac:dyDescent="0.3">
      <c r="A164" s="40"/>
      <c r="C164" s="43" t="str">
        <f>"剩餘"&amp;E161-E165-E166-E167&amp;"未填寫"</f>
        <v>剩餘0未填寫</v>
      </c>
      <c r="D164" s="17" t="s">
        <v>81</v>
      </c>
      <c r="E164" s="17" t="s">
        <v>82</v>
      </c>
      <c r="G164" s="43" t="str">
        <f>"剩餘"&amp;G161-I165-I166-I167&amp;"未填寫"</f>
        <v>剩餘0未填寫</v>
      </c>
      <c r="H164" s="17" t="s">
        <v>81</v>
      </c>
      <c r="I164" s="17" t="s">
        <v>82</v>
      </c>
      <c r="L164" s="34"/>
    </row>
    <row r="165" spans="1:12" ht="24.95" customHeight="1" thickBot="1" x14ac:dyDescent="0.3">
      <c r="A165" s="40"/>
      <c r="C165" s="17" t="s">
        <v>78</v>
      </c>
      <c r="D165" s="44"/>
      <c r="E165" s="45"/>
      <c r="G165" s="17" t="s">
        <v>78</v>
      </c>
      <c r="H165" s="44"/>
      <c r="I165" s="45"/>
      <c r="L165" s="34"/>
    </row>
    <row r="166" spans="1:12" ht="24.95" customHeight="1" thickBot="1" x14ac:dyDescent="0.3">
      <c r="A166" s="40"/>
      <c r="C166" s="17" t="s">
        <v>79</v>
      </c>
      <c r="D166" s="44"/>
      <c r="E166" s="45"/>
      <c r="G166" s="17" t="s">
        <v>79</v>
      </c>
      <c r="H166" s="44"/>
      <c r="I166" s="45"/>
      <c r="L166" s="34"/>
    </row>
    <row r="167" spans="1:12" ht="24.95" customHeight="1" thickBot="1" x14ac:dyDescent="0.3">
      <c r="A167" s="40"/>
      <c r="C167" s="17" t="s">
        <v>80</v>
      </c>
      <c r="D167" s="46"/>
      <c r="E167" s="45"/>
      <c r="G167" s="17" t="s">
        <v>80</v>
      </c>
      <c r="H167" s="51"/>
      <c r="I167" s="45"/>
      <c r="L167" s="34"/>
    </row>
    <row r="168" spans="1:12" ht="24.95" customHeight="1" thickBot="1" x14ac:dyDescent="0.3">
      <c r="A168" s="52"/>
      <c r="B168" s="47"/>
      <c r="C168" s="17" t="s">
        <v>127</v>
      </c>
      <c r="D168" s="46"/>
      <c r="E168" s="45"/>
      <c r="F168" s="47"/>
      <c r="G168" s="17" t="s">
        <v>127</v>
      </c>
      <c r="H168" s="51"/>
      <c r="I168" s="45"/>
      <c r="J168" s="47"/>
      <c r="K168" s="47"/>
      <c r="L168" s="48"/>
    </row>
    <row r="169" spans="1:12" ht="24.95" customHeight="1" thickBot="1" x14ac:dyDescent="0.3"/>
    <row r="170" spans="1:12" ht="24.95" customHeight="1" thickBot="1" x14ac:dyDescent="0.3">
      <c r="C170" s="63" t="s">
        <v>133</v>
      </c>
      <c r="D170" s="63" t="s">
        <v>134</v>
      </c>
      <c r="E170" s="63" t="s">
        <v>136</v>
      </c>
      <c r="F170" s="63" t="s">
        <v>135</v>
      </c>
      <c r="G170" s="63" t="s">
        <v>137</v>
      </c>
      <c r="H170" s="63" t="s">
        <v>138</v>
      </c>
      <c r="I170" s="61" t="s">
        <v>139</v>
      </c>
      <c r="J170" s="63" t="s">
        <v>39</v>
      </c>
      <c r="K170" s="63" t="s">
        <v>125</v>
      </c>
    </row>
    <row r="171" spans="1:12" ht="24.95" customHeight="1" thickBot="1" x14ac:dyDescent="0.45">
      <c r="A171" s="31" t="s">
        <v>83</v>
      </c>
      <c r="B171" s="32"/>
      <c r="C171" s="63"/>
      <c r="D171" s="63"/>
      <c r="E171" s="63"/>
      <c r="F171" s="63"/>
      <c r="G171" s="63"/>
      <c r="H171" s="63"/>
      <c r="I171" s="62"/>
      <c r="J171" s="63"/>
      <c r="K171" s="63"/>
      <c r="L171" s="33"/>
    </row>
    <row r="172" spans="1:12" ht="24.95" customHeight="1" x14ac:dyDescent="0.25">
      <c r="A172" s="40"/>
      <c r="E172" s="36" t="s">
        <v>85</v>
      </c>
      <c r="L172" s="34"/>
    </row>
    <row r="173" spans="1:12" ht="24.95" customHeight="1" thickBot="1" x14ac:dyDescent="0.3">
      <c r="A173" s="40"/>
      <c r="E173" s="37" t="str">
        <f>IF(E175&gt;=0,"正確","錯誤")</f>
        <v>正確</v>
      </c>
      <c r="L173" s="34"/>
    </row>
    <row r="174" spans="1:12" ht="24.95" customHeight="1" thickBot="1" x14ac:dyDescent="0.3">
      <c r="A174" s="40"/>
      <c r="E174" s="17" t="s">
        <v>55</v>
      </c>
      <c r="G174" s="17" t="s">
        <v>56</v>
      </c>
      <c r="L174" s="34"/>
    </row>
    <row r="175" spans="1:12" ht="24.95" customHeight="1" x14ac:dyDescent="0.25">
      <c r="A175" s="132" t="str">
        <f>IF(B245=I170,"純水系統("&amp;$C245&amp;")","")&amp;IF(B246=I170,"冷卻水塔("&amp;$C246&amp;")","")&amp;IF(B247=I170,"製程("&amp;$C247&amp;")","")&amp;IF(B248=I170,"鍋爐("&amp;$C248&amp;")","")&amp;IF(B249=I170,"洗滌塔("&amp;$C249&amp;")","")&amp;IF(B250=I170,"民生("&amp;$C250&amp;")","")&amp;IF(B251=I170,"其他("&amp;$C251&amp;")","")&amp;IF(B252=I170,"污水處理系統("&amp;$C252&amp;")","")&amp;IF(D245=I170,"純水系統("&amp;$E245&amp;")","")&amp;IF(D246=I170,"冷卻水塔("&amp;$E246&amp;")","")&amp;IF(D247=I170,"製程("&amp;$E247&amp;")","")&amp;IF(D248=I170,"鍋爐("&amp;$E248&amp;")","")&amp;IF(D249=I170,"洗滌塔("&amp;$E249&amp;")","")&amp;IF(D250=I170,"民生("&amp;$E250&amp;")","")&amp;IF(D251=I170,"其他("&amp;$E251&amp;")","")&amp;IF(D252=I170,"污水處理系統("&amp;$E252&amp;")","")&amp;IF(F245=I170,"純水系統("&amp;G245&amp;")","")&amp;IF(F246=I170,"冷卻水塔("&amp;G246&amp;")","")&amp;IF(F247=I170,"製程("&amp;G247&amp;")","")&amp;IF(F248=I170,"鍋爐("&amp;G248&amp;")","")&amp;IF(F249=I170,"洗滌塔("&amp;G249&amp;")","")&amp;IF(F250=I170,"民生("&amp;G250&amp;")","")&amp;IF(F251=I170,"其他("&amp;G251&amp;")","")&amp;IF(F252=I170,"污水處理系統("&amp;G252&amp;")","")&amp;IF(H245=I170,"純水系統("&amp;I245&amp;")","")&amp;IF(H246=I170,"冷卻水塔("&amp;I246&amp;")","")&amp;IF(H247=I170,"製程("&amp;I247&amp;")","")&amp;IF(H248=I170,"鍋爐("&amp;I248&amp;")","")&amp;IF(H249=I170,"洗滌塔("&amp;I249&amp;")","")&amp;IF(H250=I170,"民生("&amp;I250&amp;")","")&amp;IF(H251=I170,"其他("&amp;I251&amp;")","")&amp;IF(H252=I170,"污水處理系統("&amp;I252&amp;")","")</f>
        <v/>
      </c>
      <c r="B175" s="80" t="str">
        <f>IF(B256=I170,"純水系統("&amp;$C256&amp;")","")&amp;IF(B257=I170,"冷卻水塔("&amp;$C257&amp;")","")&amp;IF(B258=I170,"製程("&amp;$C258&amp;")","")&amp;IF(B259=I170,"鍋爐("&amp;$C259&amp;")","")&amp;IF(B260=I170,"洗滌塔("&amp;$C260&amp;")","")&amp;IF(B261=I170,"民生("&amp;$C261&amp;")","")&amp;IF(B262=I170,"其他("&amp;$C262&amp;")","")&amp;IF(B263=I170,"污水處理系統("&amp;$C263&amp;")","")&amp;IF(B264=I170,"回收水處理系統("&amp;$C264&amp;")","")&amp;IF(D256=I170,"純水系統("&amp;$E256&amp;")","")&amp;IF(D257=I170,"冷卻水塔("&amp;$E257&amp;")","")&amp;IF(D258=I170,"製程("&amp;$E258&amp;")","")&amp;IF(D259=I170,"鍋爐("&amp;$E259&amp;")","")&amp;IF(D260=I170,"洗滌塔("&amp;$E260&amp;")","")&amp;IF(D261=I170,"民生("&amp;$E261&amp;")","")&amp;IF(D262=I170,"其他("&amp;$E262&amp;")","")&amp;IF(D263=I170,"污水處理系統("&amp;$E263&amp;")","")&amp;IF(D264=I170,"回收水處理系統("&amp;$E264&amp;")","")&amp;IF(F256=I170,"純水系統("&amp;G256&amp;")","")&amp;IF(F257=I170,"冷卻水塔("&amp;G257&amp;")","")&amp;IF(F258=I170,"製程("&amp;G258&amp;")","")&amp;IF(F259=I170,"鍋爐("&amp;G259&amp;")","")&amp;IF(F260=I170,"洗滌塔("&amp;G260&amp;")","")&amp;IF(F261=I170,"民生("&amp;G261&amp;")","")&amp;IF(F262=I170,"其他("&amp;G262&amp;")","")&amp;IF(F263=I170,"污水處理系統("&amp;G263&amp;")","")&amp;IF(F264=I170,"回收水處理系統("&amp;$G264&amp;")","")&amp;IF(H256=I170,"純水系統("&amp;I256&amp;")","")&amp;IF(H257=I170,"冷卻水塔("&amp;I257&amp;")","")&amp;IF(H258=I170,"製程("&amp;I258&amp;")","")&amp;IF(H259=I170,"鍋爐("&amp;I259&amp;")","")&amp;IF(H260=I170,"洗滌塔("&amp;I260&amp;")","")&amp;IF(H261=I170,"民生("&amp;I261&amp;")","")&amp;IF(H262=I170,"其他("&amp;I262&amp;")","")&amp;IF(H263=I170,"污水處理系統("&amp;I263&amp;")","")&amp;IF(H264=I170,"回收水處理系統("&amp;$I264&amp;")","")</f>
        <v/>
      </c>
      <c r="E175" s="64">
        <f>B181-G181-E186-G186</f>
        <v>0</v>
      </c>
      <c r="G175" s="66"/>
      <c r="L175" s="34"/>
    </row>
    <row r="176" spans="1:12" ht="24.95" customHeight="1" thickBot="1" x14ac:dyDescent="0.3">
      <c r="A176" s="132"/>
      <c r="B176" s="80"/>
      <c r="E176" s="65"/>
      <c r="G176" s="67"/>
      <c r="L176" s="34"/>
    </row>
    <row r="177" spans="1:12" ht="24.95" customHeight="1" thickBot="1" x14ac:dyDescent="0.3">
      <c r="A177" s="133"/>
      <c r="B177" s="81"/>
      <c r="L177" s="34"/>
    </row>
    <row r="178" spans="1:12" ht="24.95" customHeight="1" thickBot="1" x14ac:dyDescent="0.3">
      <c r="A178" s="49" t="s">
        <v>96</v>
      </c>
      <c r="B178" s="42" t="s">
        <v>95</v>
      </c>
      <c r="C178" s="17" t="s">
        <v>97</v>
      </c>
      <c r="L178" s="34"/>
    </row>
    <row r="179" spans="1:12" ht="24.95" customHeight="1" thickBot="1" x14ac:dyDescent="0.3">
      <c r="A179" s="64">
        <f>B276</f>
        <v>0</v>
      </c>
      <c r="B179" s="64">
        <f>E276</f>
        <v>0</v>
      </c>
      <c r="C179" s="66"/>
      <c r="L179" s="34"/>
    </row>
    <row r="180" spans="1:12" ht="24.95" customHeight="1" thickBot="1" x14ac:dyDescent="0.3">
      <c r="A180" s="65"/>
      <c r="B180" s="65"/>
      <c r="C180" s="67"/>
      <c r="G180" s="17" t="s">
        <v>57</v>
      </c>
      <c r="L180" s="34"/>
    </row>
    <row r="181" spans="1:12" ht="24.95" customHeight="1" x14ac:dyDescent="0.25">
      <c r="A181" s="109" t="s">
        <v>98</v>
      </c>
      <c r="B181" s="70">
        <f>SUM(A179:C180)</f>
        <v>0</v>
      </c>
      <c r="C181" s="71"/>
      <c r="G181" s="66"/>
      <c r="L181" s="34"/>
    </row>
    <row r="182" spans="1:12" ht="24.95" customHeight="1" thickBot="1" x14ac:dyDescent="0.3">
      <c r="A182" s="110"/>
      <c r="B182" s="72"/>
      <c r="C182" s="73"/>
      <c r="G182" s="67"/>
      <c r="L182" s="34"/>
    </row>
    <row r="183" spans="1:12" ht="24.95" customHeight="1" x14ac:dyDescent="0.25">
      <c r="A183" s="36" t="s">
        <v>85</v>
      </c>
      <c r="B183" s="74" t="str">
        <f>IF(ROUND($C$14+$L$13-$C$28-$C$54-$C$79-$C$104-$C$129-$C$154-$C$179,5)=0,"正確","原水取水量填寫有誤")</f>
        <v>正確</v>
      </c>
      <c r="C183" s="74"/>
      <c r="L183" s="34"/>
    </row>
    <row r="184" spans="1:12" ht="24.95" customHeight="1" thickBot="1" x14ac:dyDescent="0.3">
      <c r="A184" s="40"/>
      <c r="B184" s="38" t="str">
        <f>IF(B183="原水取水量填寫有誤",C184,"")</f>
        <v/>
      </c>
      <c r="C184" s="39">
        <f>$C$14+$L$13-$C$28-$C$54-$C$79-$C$104-$C$129-$C$154-$C$179</f>
        <v>0</v>
      </c>
      <c r="L184" s="34"/>
    </row>
    <row r="185" spans="1:12" ht="47.1" customHeight="1" thickBot="1" x14ac:dyDescent="0.3">
      <c r="A185" s="40"/>
      <c r="E185" s="41" t="s">
        <v>29</v>
      </c>
      <c r="G185" s="42" t="s">
        <v>119</v>
      </c>
      <c r="L185" s="34"/>
    </row>
    <row r="186" spans="1:12" ht="24.95" customHeight="1" x14ac:dyDescent="0.25">
      <c r="A186" s="40"/>
      <c r="E186" s="64">
        <f>SUM(E190:E193)</f>
        <v>0</v>
      </c>
      <c r="G186" s="64">
        <f>SUM(I190:I193)</f>
        <v>0</v>
      </c>
      <c r="L186" s="34"/>
    </row>
    <row r="187" spans="1:12" ht="24.95" customHeight="1" thickBot="1" x14ac:dyDescent="0.3">
      <c r="A187" s="40"/>
      <c r="E187" s="65"/>
      <c r="G187" s="65"/>
      <c r="L187" s="34"/>
    </row>
    <row r="188" spans="1:12" ht="24.95" customHeight="1" thickBot="1" x14ac:dyDescent="0.3">
      <c r="A188" s="40"/>
      <c r="L188" s="34"/>
    </row>
    <row r="189" spans="1:12" ht="24.95" customHeight="1" thickBot="1" x14ac:dyDescent="0.3">
      <c r="A189" s="40"/>
      <c r="C189" s="43" t="str">
        <f>"剩餘"&amp;E186-E190-E191-E192&amp;"未填寫"</f>
        <v>剩餘0未填寫</v>
      </c>
      <c r="D189" s="17" t="s">
        <v>81</v>
      </c>
      <c r="E189" s="17" t="s">
        <v>82</v>
      </c>
      <c r="G189" s="43" t="str">
        <f>"剩餘"&amp;G186-I190-I191-I192&amp;"未填寫"</f>
        <v>剩餘0未填寫</v>
      </c>
      <c r="H189" s="17" t="s">
        <v>81</v>
      </c>
      <c r="I189" s="17" t="s">
        <v>82</v>
      </c>
      <c r="L189" s="34"/>
    </row>
    <row r="190" spans="1:12" ht="24.95" customHeight="1" thickBot="1" x14ac:dyDescent="0.3">
      <c r="A190" s="40"/>
      <c r="C190" s="17" t="s">
        <v>78</v>
      </c>
      <c r="D190" s="44"/>
      <c r="E190" s="45"/>
      <c r="G190" s="17" t="s">
        <v>78</v>
      </c>
      <c r="H190" s="44"/>
      <c r="I190" s="45"/>
      <c r="L190" s="34"/>
    </row>
    <row r="191" spans="1:12" ht="24.95" customHeight="1" thickBot="1" x14ac:dyDescent="0.3">
      <c r="A191" s="40"/>
      <c r="C191" s="17" t="s">
        <v>79</v>
      </c>
      <c r="D191" s="44"/>
      <c r="E191" s="45"/>
      <c r="G191" s="17" t="s">
        <v>79</v>
      </c>
      <c r="H191" s="44"/>
      <c r="I191" s="45"/>
      <c r="L191" s="34"/>
    </row>
    <row r="192" spans="1:12" ht="24.95" customHeight="1" thickBot="1" x14ac:dyDescent="0.3">
      <c r="A192" s="40"/>
      <c r="C192" s="17" t="s">
        <v>80</v>
      </c>
      <c r="D192" s="46"/>
      <c r="E192" s="45"/>
      <c r="G192" s="17" t="s">
        <v>80</v>
      </c>
      <c r="H192" s="51"/>
      <c r="I192" s="45"/>
      <c r="L192" s="34"/>
    </row>
    <row r="193" spans="1:12" ht="24.95" customHeight="1" thickBot="1" x14ac:dyDescent="0.3">
      <c r="A193" s="52"/>
      <c r="B193" s="47"/>
      <c r="C193" s="17" t="s">
        <v>127</v>
      </c>
      <c r="D193" s="46"/>
      <c r="E193" s="45"/>
      <c r="F193" s="47"/>
      <c r="G193" s="17" t="s">
        <v>127</v>
      </c>
      <c r="H193" s="51"/>
      <c r="I193" s="45"/>
      <c r="J193" s="47"/>
      <c r="K193" s="47"/>
      <c r="L193" s="48"/>
    </row>
    <row r="194" spans="1:12" ht="24.95" customHeight="1" thickBot="1" x14ac:dyDescent="0.3"/>
    <row r="195" spans="1:12" ht="24.95" customHeight="1" thickBot="1" x14ac:dyDescent="0.3">
      <c r="C195" s="63" t="s">
        <v>133</v>
      </c>
      <c r="D195" s="63" t="s">
        <v>134</v>
      </c>
      <c r="E195" s="63" t="s">
        <v>136</v>
      </c>
      <c r="F195" s="63" t="s">
        <v>135</v>
      </c>
      <c r="G195" s="63" t="s">
        <v>137</v>
      </c>
      <c r="H195" s="63" t="s">
        <v>138</v>
      </c>
      <c r="I195" s="63" t="s">
        <v>38</v>
      </c>
      <c r="J195" s="61" t="s">
        <v>140</v>
      </c>
      <c r="K195" s="63" t="s">
        <v>125</v>
      </c>
    </row>
    <row r="196" spans="1:12" ht="24.95" customHeight="1" thickBot="1" x14ac:dyDescent="0.45">
      <c r="A196" s="31" t="s">
        <v>83</v>
      </c>
      <c r="B196" s="32"/>
      <c r="C196" s="63"/>
      <c r="D196" s="63"/>
      <c r="E196" s="63"/>
      <c r="F196" s="63"/>
      <c r="G196" s="63"/>
      <c r="H196" s="63"/>
      <c r="I196" s="63"/>
      <c r="J196" s="62"/>
      <c r="K196" s="63"/>
      <c r="L196" s="33"/>
    </row>
    <row r="197" spans="1:12" ht="24.95" customHeight="1" x14ac:dyDescent="0.25">
      <c r="A197" s="40"/>
      <c r="E197" s="36" t="s">
        <v>85</v>
      </c>
      <c r="L197" s="34"/>
    </row>
    <row r="198" spans="1:12" ht="24.95" customHeight="1" thickBot="1" x14ac:dyDescent="0.3">
      <c r="A198" s="40"/>
      <c r="E198" s="37" t="str">
        <f>IF(E200&gt;=0,"正確","錯誤")</f>
        <v>正確</v>
      </c>
      <c r="L198" s="34"/>
    </row>
    <row r="199" spans="1:12" ht="24.95" customHeight="1" thickBot="1" x14ac:dyDescent="0.3">
      <c r="A199" s="40"/>
      <c r="E199" s="17" t="s">
        <v>58</v>
      </c>
      <c r="G199" s="17" t="s">
        <v>59</v>
      </c>
      <c r="L199" s="34"/>
    </row>
    <row r="200" spans="1:12" ht="24.95" customHeight="1" x14ac:dyDescent="0.25">
      <c r="A200" s="84" t="str">
        <f>IF(B256=J195,"純水系統("&amp;$C256&amp;")","")&amp;IF(B257=J195,"冷卻水塔("&amp;$C257&amp;")","")&amp;IF(B258=J195,"製程("&amp;$C258&amp;")","")&amp;IF(B259=J195,"鍋爐("&amp;$C259&amp;")","")&amp;IF(B260=J195,"洗滌塔("&amp;$C260&amp;")","")&amp;IF(B261=J195,"民生("&amp;$C261&amp;")","")&amp;IF(B262=J195,"其他("&amp;$C262&amp;")","")&amp;IF(B263=J195,"污水處理系統("&amp;$C263&amp;")","")&amp;IF(B264=J195,"回收水處理系統("&amp;$C264&amp;")","")&amp;IF(D256=J195,"純水系統("&amp;$E256&amp;")","")&amp;IF(D257=J195,"冷卻水塔("&amp;$E257&amp;")","")&amp;IF(D258=J195,"製程("&amp;$E258&amp;")","")&amp;IF(D259=J195,"鍋爐("&amp;$E259&amp;")","")&amp;IF(D260=J195,"洗滌塔("&amp;$E260&amp;")","")&amp;IF(D261=J195,"民生("&amp;$E261&amp;")","")&amp;IF(D262=J195,"其他("&amp;$E262&amp;")","")&amp;IF(D263=J195,"污水處理系統("&amp;$E263&amp;")","")&amp;IF(D264=J195,"回收水處理系統("&amp;$E264&amp;")","")&amp;IF(F256=J195,"純水系統("&amp;G256&amp;")","")&amp;IF(F257=J195,"冷卻水塔("&amp;G257&amp;")","")&amp;IF(F258=J195,"製程("&amp;G258&amp;")","")&amp;IF(F259=J195,"鍋爐("&amp;G259&amp;")","")&amp;IF(F260=J195,"洗滌塔("&amp;G260&amp;")","")&amp;IF(F261=J195,"民生("&amp;G261&amp;")","")&amp;IF(F262=J195,"其他("&amp;G262&amp;")","")&amp;IF(F263=J195,"污水處理系統("&amp;G263&amp;")","")&amp;IF(F264=J195,"回收水處理系統("&amp;$G264&amp;")","")&amp;IF(H256=J195,"純水系統("&amp;I256&amp;")","")&amp;IF(H257=J195,"冷卻水塔("&amp;I257&amp;")","")&amp;IF(H258=J195,"製程("&amp;I258&amp;")","")&amp;IF(H259=J195,"鍋爐("&amp;I259&amp;")","")&amp;IF(H260=J195,"洗滌塔("&amp;I260&amp;")","")&amp;IF(H261=J195,"民生("&amp;I261&amp;")","")&amp;IF(H262=J195,"其他("&amp;I262&amp;")","")&amp;IF(H263=J195,"污水處理系統("&amp;I263&amp;")","")&amp;IF(H264=J195,"回收水處理系統("&amp;$I264&amp;")","")</f>
        <v/>
      </c>
      <c r="B200" s="84"/>
      <c r="E200" s="111">
        <f>B206-G206-E211-G211</f>
        <v>0</v>
      </c>
      <c r="G200" s="66"/>
      <c r="L200" s="34"/>
    </row>
    <row r="201" spans="1:12" ht="24.95" customHeight="1" thickBot="1" x14ac:dyDescent="0.3">
      <c r="A201" s="84"/>
      <c r="B201" s="84"/>
      <c r="E201" s="112"/>
      <c r="G201" s="67"/>
      <c r="L201" s="34"/>
    </row>
    <row r="202" spans="1:12" ht="24.95" customHeight="1" thickBot="1" x14ac:dyDescent="0.3">
      <c r="A202" s="84"/>
      <c r="B202" s="84"/>
      <c r="L202" s="34"/>
    </row>
    <row r="203" spans="1:12" ht="41.1" customHeight="1" thickBot="1" x14ac:dyDescent="0.3">
      <c r="A203" s="82" t="s">
        <v>95</v>
      </c>
      <c r="B203" s="83"/>
      <c r="C203" s="17" t="s">
        <v>101</v>
      </c>
      <c r="L203" s="34"/>
    </row>
    <row r="204" spans="1:12" ht="24.95" customHeight="1" thickBot="1" x14ac:dyDescent="0.3">
      <c r="A204" s="70">
        <f>E277</f>
        <v>0</v>
      </c>
      <c r="B204" s="71"/>
      <c r="C204" s="64">
        <f>G181+G156+G131+G106+G81+G56+G31+V31</f>
        <v>0</v>
      </c>
      <c r="L204" s="34"/>
    </row>
    <row r="205" spans="1:12" ht="24.95" customHeight="1" thickBot="1" x14ac:dyDescent="0.3">
      <c r="A205" s="72"/>
      <c r="B205" s="73"/>
      <c r="C205" s="65"/>
      <c r="G205" s="17" t="s">
        <v>102</v>
      </c>
      <c r="L205" s="34"/>
    </row>
    <row r="206" spans="1:12" ht="24.95" customHeight="1" x14ac:dyDescent="0.25">
      <c r="A206" s="109" t="s">
        <v>98</v>
      </c>
      <c r="B206" s="70">
        <f>SUM(A204:C205)</f>
        <v>0</v>
      </c>
      <c r="C206" s="71"/>
      <c r="G206" s="66"/>
      <c r="L206" s="34"/>
    </row>
    <row r="207" spans="1:12" ht="24.95" customHeight="1" thickBot="1" x14ac:dyDescent="0.3">
      <c r="A207" s="110"/>
      <c r="B207" s="72"/>
      <c r="C207" s="73"/>
      <c r="G207" s="67"/>
      <c r="L207" s="34"/>
    </row>
    <row r="208" spans="1:12" ht="24.95" customHeight="1" x14ac:dyDescent="0.25">
      <c r="A208" s="40"/>
      <c r="L208" s="34"/>
    </row>
    <row r="209" spans="1:28" ht="24.95" customHeight="1" thickBot="1" x14ac:dyDescent="0.3">
      <c r="A209" s="40"/>
      <c r="L209" s="34"/>
    </row>
    <row r="210" spans="1:28" ht="39.950000000000003" customHeight="1" thickBot="1" x14ac:dyDescent="0.3">
      <c r="A210" s="40"/>
      <c r="E210" s="41" t="s">
        <v>29</v>
      </c>
      <c r="G210" s="42" t="s">
        <v>120</v>
      </c>
      <c r="L210" s="34"/>
    </row>
    <row r="211" spans="1:28" ht="24.95" customHeight="1" x14ac:dyDescent="0.25">
      <c r="A211" s="40"/>
      <c r="E211" s="64">
        <f>SUM(E215:E218)</f>
        <v>0</v>
      </c>
      <c r="G211" s="64">
        <f>SUM(I215:I218)</f>
        <v>0</v>
      </c>
      <c r="L211" s="34"/>
    </row>
    <row r="212" spans="1:28" ht="24.95" customHeight="1" thickBot="1" x14ac:dyDescent="0.3">
      <c r="A212" s="40"/>
      <c r="E212" s="65"/>
      <c r="G212" s="65"/>
      <c r="L212" s="34"/>
    </row>
    <row r="213" spans="1:28" ht="24.95" customHeight="1" thickBot="1" x14ac:dyDescent="0.3">
      <c r="A213" s="40"/>
      <c r="L213" s="34"/>
    </row>
    <row r="214" spans="1:28" ht="24.95" customHeight="1" thickBot="1" x14ac:dyDescent="0.3">
      <c r="A214" s="40"/>
      <c r="C214" s="43" t="str">
        <f>"剩餘"&amp;E211-E215-E216-E217&amp;"未填寫"</f>
        <v>剩餘0未填寫</v>
      </c>
      <c r="D214" s="17" t="s">
        <v>81</v>
      </c>
      <c r="E214" s="17" t="s">
        <v>82</v>
      </c>
      <c r="G214" s="43" t="str">
        <f>"剩餘"&amp;G211-I215-I216-I217&amp;"未填寫"</f>
        <v>剩餘0未填寫</v>
      </c>
      <c r="H214" s="17" t="s">
        <v>81</v>
      </c>
      <c r="I214" s="17" t="s">
        <v>82</v>
      </c>
      <c r="L214" s="34"/>
    </row>
    <row r="215" spans="1:28" ht="24.95" customHeight="1" thickBot="1" x14ac:dyDescent="0.3">
      <c r="A215" s="40"/>
      <c r="C215" s="17" t="s">
        <v>78</v>
      </c>
      <c r="D215" s="44"/>
      <c r="E215" s="45"/>
      <c r="G215" s="17" t="s">
        <v>78</v>
      </c>
      <c r="H215" s="44"/>
      <c r="I215" s="45"/>
      <c r="L215" s="34"/>
    </row>
    <row r="216" spans="1:28" ht="24.95" customHeight="1" thickBot="1" x14ac:dyDescent="0.3">
      <c r="A216" s="40"/>
      <c r="C216" s="17" t="s">
        <v>79</v>
      </c>
      <c r="D216" s="44"/>
      <c r="E216" s="45"/>
      <c r="G216" s="17" t="s">
        <v>79</v>
      </c>
      <c r="H216" s="44"/>
      <c r="I216" s="45"/>
      <c r="L216" s="34"/>
    </row>
    <row r="217" spans="1:28" ht="24.95" customHeight="1" thickBot="1" x14ac:dyDescent="0.3">
      <c r="A217" s="40"/>
      <c r="C217" s="17" t="s">
        <v>80</v>
      </c>
      <c r="D217" s="46"/>
      <c r="E217" s="45"/>
      <c r="G217" s="17" t="s">
        <v>80</v>
      </c>
      <c r="H217" s="46"/>
      <c r="I217" s="45"/>
      <c r="L217" s="34"/>
    </row>
    <row r="218" spans="1:28" ht="24.95" customHeight="1" thickBot="1" x14ac:dyDescent="0.3">
      <c r="A218" s="52"/>
      <c r="B218" s="47"/>
      <c r="C218" s="17" t="s">
        <v>127</v>
      </c>
      <c r="D218" s="46"/>
      <c r="E218" s="45"/>
      <c r="F218" s="47"/>
      <c r="G218" s="17" t="s">
        <v>127</v>
      </c>
      <c r="H218" s="46"/>
      <c r="I218" s="45"/>
      <c r="J218" s="47"/>
      <c r="K218" s="47"/>
      <c r="L218" s="48"/>
    </row>
    <row r="220" spans="1:28" ht="24.95" customHeight="1" x14ac:dyDescent="0.25">
      <c r="Y220" s="14"/>
      <c r="Z220" s="14"/>
      <c r="AA220" s="14"/>
      <c r="AB220" s="14"/>
    </row>
    <row r="221" spans="1:28" ht="24.95" customHeight="1" x14ac:dyDescent="0.25">
      <c r="Y221" s="14"/>
      <c r="Z221" s="14"/>
      <c r="AA221" s="14"/>
      <c r="AB221" s="14"/>
    </row>
    <row r="222" spans="1:28" ht="24.95" customHeight="1" x14ac:dyDescent="0.25">
      <c r="Y222" s="14"/>
      <c r="Z222" s="14"/>
      <c r="AA222" s="14"/>
      <c r="AB222" s="14"/>
    </row>
    <row r="223" spans="1:28" ht="24.95" customHeight="1" x14ac:dyDescent="0.25">
      <c r="Y223" s="14"/>
      <c r="Z223" s="14"/>
      <c r="AA223" s="14"/>
      <c r="AB223" s="14"/>
    </row>
    <row r="224" spans="1:28" ht="24.95" customHeight="1" x14ac:dyDescent="0.25">
      <c r="Y224" s="14"/>
      <c r="Z224" s="14"/>
      <c r="AA224" s="14"/>
      <c r="AB224" s="14"/>
    </row>
    <row r="225" s="14" customFormat="1" ht="24.95" customHeight="1" x14ac:dyDescent="0.25"/>
    <row r="226" s="14" customFormat="1" ht="24.95" customHeight="1" x14ac:dyDescent="0.25"/>
    <row r="227" s="14" customFormat="1" ht="24.95" customHeight="1" x14ac:dyDescent="0.25"/>
    <row r="228" s="14" customFormat="1" ht="24.95" customHeight="1" x14ac:dyDescent="0.25"/>
    <row r="229" s="14" customFormat="1" ht="24.95" customHeight="1" x14ac:dyDescent="0.25"/>
    <row r="230" s="14" customFormat="1" ht="24.95" customHeight="1" x14ac:dyDescent="0.25"/>
    <row r="231" s="14" customFormat="1" ht="24.95" customHeight="1" x14ac:dyDescent="0.25"/>
    <row r="232" s="14" customFormat="1" ht="24.95" customHeight="1" x14ac:dyDescent="0.25"/>
    <row r="233" s="14" customFormat="1" ht="24.95" customHeight="1" x14ac:dyDescent="0.25"/>
    <row r="234" s="14" customFormat="1" ht="24.95" customHeight="1" x14ac:dyDescent="0.25"/>
    <row r="235" s="14" customFormat="1" ht="24.95" customHeight="1" x14ac:dyDescent="0.25"/>
    <row r="236" s="14" customFormat="1" ht="24.95" customHeight="1" x14ac:dyDescent="0.25"/>
    <row r="237" s="14" customFormat="1" ht="24.95" customHeight="1" x14ac:dyDescent="0.25"/>
    <row r="238" s="14" customFormat="1" ht="24.95" customHeight="1" x14ac:dyDescent="0.25"/>
    <row r="239" s="14" customFormat="1" ht="24.95" customHeight="1" x14ac:dyDescent="0.25"/>
    <row r="240" s="16" customFormat="1" ht="24.95" customHeight="1" x14ac:dyDescent="0.25"/>
    <row r="241" spans="1:51" s="16" customFormat="1" ht="24.95" customHeight="1" x14ac:dyDescent="0.25"/>
    <row r="242" spans="1:51" s="16" customFormat="1" ht="24.95" customHeight="1" x14ac:dyDescent="0.25"/>
    <row r="243" spans="1:51" s="16" customFormat="1" ht="24.95" customHeight="1" x14ac:dyDescent="0.25">
      <c r="A243" s="16" t="s">
        <v>86</v>
      </c>
      <c r="B243" s="108" t="s">
        <v>92</v>
      </c>
      <c r="C243" s="108"/>
      <c r="D243" s="108"/>
      <c r="E243" s="108"/>
      <c r="F243" s="108"/>
      <c r="G243" s="108"/>
      <c r="K243" s="108" t="s">
        <v>78</v>
      </c>
      <c r="L243" s="108"/>
      <c r="M243" s="108"/>
      <c r="N243" s="108"/>
      <c r="O243" s="108"/>
      <c r="P243" s="108"/>
      <c r="Q243" s="108"/>
      <c r="R243" s="108"/>
      <c r="S243" s="108"/>
      <c r="U243" s="108" t="s">
        <v>90</v>
      </c>
      <c r="V243" s="108"/>
      <c r="W243" s="108"/>
      <c r="X243" s="108"/>
      <c r="Y243" s="108"/>
      <c r="Z243" s="108"/>
      <c r="AA243" s="108"/>
      <c r="AB243" s="108"/>
      <c r="AC243" s="108"/>
      <c r="AE243" s="108" t="s">
        <v>91</v>
      </c>
      <c r="AF243" s="108"/>
      <c r="AG243" s="108"/>
      <c r="AH243" s="108"/>
      <c r="AI243" s="108"/>
      <c r="AJ243" s="108"/>
      <c r="AK243" s="108"/>
      <c r="AL243" s="108"/>
      <c r="AM243" s="108"/>
      <c r="AO243" s="108" t="s">
        <v>128</v>
      </c>
      <c r="AP243" s="108"/>
      <c r="AQ243" s="108"/>
      <c r="AR243" s="108"/>
      <c r="AS243" s="108"/>
      <c r="AT243" s="108"/>
      <c r="AU243" s="108"/>
      <c r="AV243" s="108"/>
      <c r="AW243" s="108"/>
    </row>
    <row r="244" spans="1:51" s="16" customFormat="1" ht="24.95" customHeight="1" x14ac:dyDescent="0.25">
      <c r="B244" s="16" t="s">
        <v>88</v>
      </c>
      <c r="C244" s="16" t="s">
        <v>89</v>
      </c>
      <c r="D244" s="16" t="s">
        <v>90</v>
      </c>
      <c r="E244" s="16" t="s">
        <v>89</v>
      </c>
      <c r="F244" s="16" t="s">
        <v>91</v>
      </c>
      <c r="G244" s="16" t="s">
        <v>89</v>
      </c>
      <c r="H244" s="16" t="s">
        <v>128</v>
      </c>
      <c r="I244" s="16" t="s">
        <v>89</v>
      </c>
      <c r="K244" s="16" t="s">
        <v>32</v>
      </c>
      <c r="L244" s="16" t="s">
        <v>34</v>
      </c>
      <c r="M244" s="16" t="s">
        <v>33</v>
      </c>
      <c r="N244" s="16" t="s">
        <v>35</v>
      </c>
      <c r="O244" s="16" t="s">
        <v>36</v>
      </c>
      <c r="P244" s="16" t="s">
        <v>37</v>
      </c>
      <c r="Q244" s="16" t="s">
        <v>38</v>
      </c>
      <c r="R244" s="16" t="s">
        <v>39</v>
      </c>
      <c r="S244" s="16" t="s">
        <v>125</v>
      </c>
      <c r="U244" s="16" t="s">
        <v>32</v>
      </c>
      <c r="V244" s="16" t="s">
        <v>34</v>
      </c>
      <c r="W244" s="16" t="s">
        <v>33</v>
      </c>
      <c r="X244" s="16" t="s">
        <v>35</v>
      </c>
      <c r="Y244" s="16" t="s">
        <v>36</v>
      </c>
      <c r="Z244" s="16" t="s">
        <v>37</v>
      </c>
      <c r="AA244" s="16" t="s">
        <v>38</v>
      </c>
      <c r="AB244" s="16" t="s">
        <v>39</v>
      </c>
      <c r="AC244" s="16" t="s">
        <v>125</v>
      </c>
      <c r="AE244" s="16" t="s">
        <v>32</v>
      </c>
      <c r="AF244" s="16" t="s">
        <v>34</v>
      </c>
      <c r="AG244" s="16" t="s">
        <v>33</v>
      </c>
      <c r="AH244" s="16" t="s">
        <v>35</v>
      </c>
      <c r="AI244" s="16" t="s">
        <v>36</v>
      </c>
      <c r="AJ244" s="16" t="s">
        <v>37</v>
      </c>
      <c r="AK244" s="16" t="s">
        <v>38</v>
      </c>
      <c r="AL244" s="16" t="s">
        <v>39</v>
      </c>
      <c r="AM244" s="16" t="s">
        <v>125</v>
      </c>
      <c r="AO244" s="16" t="s">
        <v>32</v>
      </c>
      <c r="AP244" s="16" t="s">
        <v>34</v>
      </c>
      <c r="AQ244" s="16" t="s">
        <v>33</v>
      </c>
      <c r="AR244" s="16" t="s">
        <v>35</v>
      </c>
      <c r="AS244" s="16" t="s">
        <v>36</v>
      </c>
      <c r="AT244" s="16" t="s">
        <v>37</v>
      </c>
      <c r="AU244" s="16" t="s">
        <v>38</v>
      </c>
      <c r="AV244" s="16" t="s">
        <v>39</v>
      </c>
      <c r="AW244" s="16" t="s">
        <v>125</v>
      </c>
    </row>
    <row r="245" spans="1:51" s="16" customFormat="1" ht="24.95" customHeight="1" x14ac:dyDescent="0.25">
      <c r="A245" s="16" t="s">
        <v>32</v>
      </c>
      <c r="B245" s="16">
        <f>D$40</f>
        <v>0</v>
      </c>
      <c r="C245" s="16">
        <f>E$40</f>
        <v>0</v>
      </c>
      <c r="D245" s="16">
        <f>D$41</f>
        <v>0</v>
      </c>
      <c r="E245" s="16">
        <f>E$41</f>
        <v>0</v>
      </c>
      <c r="F245" s="16">
        <f>D$42</f>
        <v>0</v>
      </c>
      <c r="G245" s="16">
        <f>E$42</f>
        <v>0</v>
      </c>
      <c r="H245" s="16">
        <f>D$43</f>
        <v>0</v>
      </c>
      <c r="I245" s="16">
        <f>E$43</f>
        <v>0</v>
      </c>
      <c r="K245" s="16" t="str">
        <f t="shared" ref="K245:K252" si="0">IF($B245=K$244,"純水系統("&amp;$C245&amp;")","")</f>
        <v/>
      </c>
      <c r="L245" s="16" t="str">
        <f t="shared" ref="L245:L252" si="1">IF($B245=L$244,"冷卻水塔("&amp;$C245&amp;")","")</f>
        <v/>
      </c>
      <c r="M245" s="16" t="str">
        <f t="shared" ref="M245:M252" si="2">IF($B245=M$244,"製程("&amp;$C245&amp;")","")</f>
        <v/>
      </c>
      <c r="N245" s="16" t="str">
        <f t="shared" ref="N245:N252" si="3">IF($B245=N$244,"鍋爐("&amp;$C245&amp;")","")</f>
        <v/>
      </c>
      <c r="O245" s="16" t="str">
        <f t="shared" ref="O245:O252" si="4">IF($B245=O$244,"洗滌塔("&amp;$C245&amp;")","")</f>
        <v/>
      </c>
      <c r="P245" s="16" t="str">
        <f t="shared" ref="P245:P252" si="5">IF($B245=P$244,"民生("&amp;$C245&amp;")","")</f>
        <v/>
      </c>
      <c r="Q245" s="16" t="str">
        <f t="shared" ref="Q245:Q252" si="6">IF($B245=Q$244,"其他("&amp;$C245&amp;")","")</f>
        <v/>
      </c>
      <c r="R245" s="16" t="str">
        <f t="shared" ref="R245:R252" si="7">IF($B245=R$244,"污水處理系統("&amp;$C245&amp;")","")</f>
        <v/>
      </c>
      <c r="S245" s="16" t="str">
        <f t="shared" ref="S245:S252" si="8">IF($B245=S$244,"回收水處理系統("&amp;$C245&amp;")","")</f>
        <v/>
      </c>
      <c r="U245" s="16" t="str">
        <f t="shared" ref="U245:U252" si="9">IF($D245=U$244,"純水系統("&amp;$E245&amp;")","")</f>
        <v/>
      </c>
      <c r="V245" s="16" t="str">
        <f t="shared" ref="V245:V252" si="10">IF($D245=V$244,"冷卻水塔("&amp;$E245&amp;")","")</f>
        <v/>
      </c>
      <c r="W245" s="16" t="str">
        <f t="shared" ref="W245:W252" si="11">IF($D245=W$244,"製程("&amp;$E245&amp;")","")</f>
        <v/>
      </c>
      <c r="X245" s="16" t="str">
        <f t="shared" ref="X245:X252" si="12">IF($D245=X$244,"鍋爐("&amp;$E245&amp;")","")</f>
        <v/>
      </c>
      <c r="Y245" s="16" t="str">
        <f t="shared" ref="Y245:Y252" si="13">IF($D245=Y$244,"洗滌塔("&amp;$E245&amp;")","")</f>
        <v/>
      </c>
      <c r="Z245" s="16" t="str">
        <f t="shared" ref="Z245:Z252" si="14">IF($D245=Z$244,"民生("&amp;$E245&amp;")","")</f>
        <v/>
      </c>
      <c r="AA245" s="16" t="str">
        <f t="shared" ref="AA245:AA252" si="15">IF($D245=AA$244,"其他("&amp;$E245&amp;")","")</f>
        <v/>
      </c>
      <c r="AB245" s="16" t="str">
        <f t="shared" ref="AB245:AB252" si="16">IF($D245=AB$244,"污水處理系統("&amp;$E245&amp;")","")</f>
        <v/>
      </c>
      <c r="AC245" s="16" t="str">
        <f t="shared" ref="AC245:AC252" si="17">IF($D245=AC$244,"回收水處理系統("&amp;$E245&amp;")","")</f>
        <v/>
      </c>
      <c r="AE245" s="16" t="str">
        <f t="shared" ref="AE245:AE252" si="18">IF($F245=AE$244,"純水系統("&amp;$G245&amp;")","")</f>
        <v/>
      </c>
      <c r="AF245" s="16" t="str">
        <f t="shared" ref="AF245:AF252" si="19">IF($F245=AF$244,"冷卻水塔("&amp;$G245&amp;")","")</f>
        <v/>
      </c>
      <c r="AG245" s="16" t="str">
        <f t="shared" ref="AG245:AG252" si="20">IF($F245=AG$244,"製程("&amp;$G245&amp;")","")</f>
        <v/>
      </c>
      <c r="AH245" s="16" t="str">
        <f t="shared" ref="AH245:AH252" si="21">IF($F245=AH$244,"鍋爐("&amp;$G245&amp;")","")</f>
        <v/>
      </c>
      <c r="AI245" s="16" t="str">
        <f t="shared" ref="AI245:AI252" si="22">IF($F245=AI$244,"洗滌塔("&amp;$G245&amp;")","")</f>
        <v/>
      </c>
      <c r="AJ245" s="16" t="str">
        <f t="shared" ref="AJ245:AJ252" si="23">IF($F245=AJ$244,"民生("&amp;$G245&amp;")","")</f>
        <v/>
      </c>
      <c r="AK245" s="16" t="str">
        <f t="shared" ref="AK245:AK252" si="24">IF($F245=AK$244,"其他("&amp;$G245&amp;")","")</f>
        <v/>
      </c>
      <c r="AL245" s="16" t="str">
        <f t="shared" ref="AL245:AL252" si="25">IF($F245=AL$244,"污水處理系統("&amp;$G245&amp;")","")</f>
        <v/>
      </c>
      <c r="AM245" s="16" t="str">
        <f t="shared" ref="AM245:AM252" si="26">IF($F245=AM$244,"回收水處理系統("&amp;$G245&amp;")","")</f>
        <v/>
      </c>
      <c r="AO245" s="16" t="str">
        <f>IF($H245=AO$244,"純水系統("&amp;$I245&amp;")","")</f>
        <v/>
      </c>
      <c r="AP245" s="16" t="str">
        <f t="shared" ref="AP245:AP252" si="27">IF($H245=AP$244,"冷卻水塔("&amp;$I245&amp;")","")</f>
        <v/>
      </c>
      <c r="AQ245" s="16" t="str">
        <f t="shared" ref="AQ245:AQ252" si="28">IF($H245=AQ$244,"製程("&amp;$I245&amp;")","")</f>
        <v/>
      </c>
      <c r="AR245" s="16" t="str">
        <f t="shared" ref="AR245:AR252" si="29">IF($H245=AR$244,"鍋爐("&amp;$I245&amp;")","")</f>
        <v/>
      </c>
      <c r="AS245" s="16" t="str">
        <f t="shared" ref="AS245:AS252" si="30">IF($H245=AS$244,"洗滌塔("&amp;$I245&amp;")","")</f>
        <v/>
      </c>
      <c r="AT245" s="16" t="str">
        <f t="shared" ref="AT245:AT252" si="31">IF($H245=AT$244,"民生("&amp;$I245&amp;")","")</f>
        <v/>
      </c>
      <c r="AU245" s="16" t="str">
        <f t="shared" ref="AU245:AU252" si="32">IF($H245=AU$244,"其他("&amp;$I245&amp;")","")</f>
        <v/>
      </c>
      <c r="AV245" s="16" t="str">
        <f t="shared" ref="AV245:AV252" si="33">IF($H245=AV$244,"污水處理系統("&amp;$I245&amp;")","")</f>
        <v/>
      </c>
      <c r="AW245" s="16" t="str">
        <f t="shared" ref="AW245:AW252" si="34">IF($H245=AW$244,"回收水處理系統("&amp;$I245&amp;")","")</f>
        <v/>
      </c>
    </row>
    <row r="246" spans="1:51" s="16" customFormat="1" ht="24.95" customHeight="1" x14ac:dyDescent="0.25">
      <c r="A246" s="16" t="s">
        <v>34</v>
      </c>
      <c r="B246" s="16">
        <f>D$65</f>
        <v>0</v>
      </c>
      <c r="C246" s="16">
        <f>E$65</f>
        <v>0</v>
      </c>
      <c r="D246" s="16">
        <f>D$66</f>
        <v>0</v>
      </c>
      <c r="E246" s="16">
        <f>E$66</f>
        <v>0</v>
      </c>
      <c r="F246" s="16">
        <f>D$67</f>
        <v>0</v>
      </c>
      <c r="G246" s="16">
        <f>E$67</f>
        <v>0</v>
      </c>
      <c r="H246" s="16">
        <f>D$68</f>
        <v>0</v>
      </c>
      <c r="I246" s="16">
        <f>E$68</f>
        <v>0</v>
      </c>
      <c r="K246" s="16" t="str">
        <f t="shared" si="0"/>
        <v/>
      </c>
      <c r="L246" s="16" t="str">
        <f t="shared" si="1"/>
        <v/>
      </c>
      <c r="M246" s="16" t="str">
        <f t="shared" si="2"/>
        <v/>
      </c>
      <c r="N246" s="16" t="str">
        <f t="shared" si="3"/>
        <v/>
      </c>
      <c r="O246" s="16" t="str">
        <f t="shared" si="4"/>
        <v/>
      </c>
      <c r="P246" s="16" t="str">
        <f t="shared" si="5"/>
        <v/>
      </c>
      <c r="Q246" s="16" t="str">
        <f t="shared" si="6"/>
        <v/>
      </c>
      <c r="R246" s="16" t="str">
        <f t="shared" si="7"/>
        <v/>
      </c>
      <c r="S246" s="16" t="str">
        <f t="shared" si="8"/>
        <v/>
      </c>
      <c r="U246" s="16" t="str">
        <f t="shared" si="9"/>
        <v/>
      </c>
      <c r="V246" s="16" t="str">
        <f t="shared" si="10"/>
        <v/>
      </c>
      <c r="W246" s="16" t="str">
        <f t="shared" si="11"/>
        <v/>
      </c>
      <c r="X246" s="16" t="str">
        <f t="shared" si="12"/>
        <v/>
      </c>
      <c r="Y246" s="16" t="str">
        <f t="shared" si="13"/>
        <v/>
      </c>
      <c r="Z246" s="16" t="str">
        <f t="shared" si="14"/>
        <v/>
      </c>
      <c r="AA246" s="16" t="str">
        <f t="shared" si="15"/>
        <v/>
      </c>
      <c r="AB246" s="16" t="str">
        <f t="shared" si="16"/>
        <v/>
      </c>
      <c r="AC246" s="16" t="str">
        <f t="shared" si="17"/>
        <v/>
      </c>
      <c r="AE246" s="16" t="str">
        <f t="shared" si="18"/>
        <v/>
      </c>
      <c r="AF246" s="16" t="str">
        <f t="shared" si="19"/>
        <v/>
      </c>
      <c r="AG246" s="16" t="str">
        <f t="shared" si="20"/>
        <v/>
      </c>
      <c r="AH246" s="16" t="str">
        <f t="shared" si="21"/>
        <v/>
      </c>
      <c r="AI246" s="16" t="str">
        <f t="shared" si="22"/>
        <v/>
      </c>
      <c r="AJ246" s="16" t="str">
        <f t="shared" si="23"/>
        <v/>
      </c>
      <c r="AK246" s="16" t="str">
        <f t="shared" si="24"/>
        <v/>
      </c>
      <c r="AL246" s="16" t="str">
        <f t="shared" si="25"/>
        <v/>
      </c>
      <c r="AM246" s="16" t="str">
        <f t="shared" si="26"/>
        <v/>
      </c>
      <c r="AO246" s="16" t="str">
        <f t="shared" ref="AO246:AO251" si="35">IF($H246=AO$244,"純水系統("&amp;$I246&amp;")","")</f>
        <v/>
      </c>
      <c r="AP246" s="16" t="str">
        <f t="shared" si="27"/>
        <v/>
      </c>
      <c r="AQ246" s="16" t="str">
        <f t="shared" si="28"/>
        <v/>
      </c>
      <c r="AR246" s="16" t="str">
        <f t="shared" si="29"/>
        <v/>
      </c>
      <c r="AS246" s="16" t="str">
        <f t="shared" si="30"/>
        <v/>
      </c>
      <c r="AT246" s="16" t="str">
        <f t="shared" si="31"/>
        <v/>
      </c>
      <c r="AU246" s="16" t="str">
        <f t="shared" si="32"/>
        <v/>
      </c>
      <c r="AV246" s="16" t="str">
        <f t="shared" si="33"/>
        <v/>
      </c>
      <c r="AW246" s="16" t="str">
        <f t="shared" si="34"/>
        <v/>
      </c>
    </row>
    <row r="247" spans="1:51" s="16" customFormat="1" ht="24.95" customHeight="1" x14ac:dyDescent="0.25">
      <c r="A247" s="16" t="s">
        <v>33</v>
      </c>
      <c r="B247" s="16">
        <f>D$90</f>
        <v>0</v>
      </c>
      <c r="C247" s="16">
        <f>E$90</f>
        <v>0</v>
      </c>
      <c r="D247" s="16">
        <f>D$91</f>
        <v>0</v>
      </c>
      <c r="E247" s="16">
        <f>E$91</f>
        <v>0</v>
      </c>
      <c r="F247" s="16">
        <f>D$92</f>
        <v>0</v>
      </c>
      <c r="G247" s="16">
        <f>E$92</f>
        <v>0</v>
      </c>
      <c r="H247" s="16">
        <f>D$93</f>
        <v>0</v>
      </c>
      <c r="I247" s="16">
        <f>E$93</f>
        <v>0</v>
      </c>
      <c r="K247" s="16" t="str">
        <f t="shared" si="0"/>
        <v/>
      </c>
      <c r="L247" s="16" t="str">
        <f t="shared" si="1"/>
        <v/>
      </c>
      <c r="M247" s="16" t="str">
        <f t="shared" si="2"/>
        <v/>
      </c>
      <c r="N247" s="16" t="str">
        <f t="shared" si="3"/>
        <v/>
      </c>
      <c r="O247" s="16" t="str">
        <f t="shared" si="4"/>
        <v/>
      </c>
      <c r="P247" s="16" t="str">
        <f t="shared" si="5"/>
        <v/>
      </c>
      <c r="Q247" s="16" t="str">
        <f t="shared" si="6"/>
        <v/>
      </c>
      <c r="R247" s="16" t="str">
        <f t="shared" si="7"/>
        <v/>
      </c>
      <c r="S247" s="16" t="str">
        <f t="shared" si="8"/>
        <v/>
      </c>
      <c r="U247" s="16" t="str">
        <f t="shared" si="9"/>
        <v/>
      </c>
      <c r="V247" s="16" t="str">
        <f t="shared" si="10"/>
        <v/>
      </c>
      <c r="W247" s="16" t="str">
        <f t="shared" si="11"/>
        <v/>
      </c>
      <c r="X247" s="16" t="str">
        <f t="shared" si="12"/>
        <v/>
      </c>
      <c r="Y247" s="16" t="str">
        <f t="shared" si="13"/>
        <v/>
      </c>
      <c r="Z247" s="16" t="str">
        <f t="shared" si="14"/>
        <v/>
      </c>
      <c r="AA247" s="16" t="str">
        <f t="shared" si="15"/>
        <v/>
      </c>
      <c r="AB247" s="16" t="str">
        <f t="shared" si="16"/>
        <v/>
      </c>
      <c r="AC247" s="16" t="str">
        <f t="shared" si="17"/>
        <v/>
      </c>
      <c r="AE247" s="16" t="str">
        <f t="shared" si="18"/>
        <v/>
      </c>
      <c r="AF247" s="16" t="str">
        <f t="shared" si="19"/>
        <v/>
      </c>
      <c r="AG247" s="16" t="str">
        <f t="shared" si="20"/>
        <v/>
      </c>
      <c r="AH247" s="16" t="str">
        <f t="shared" si="21"/>
        <v/>
      </c>
      <c r="AI247" s="16" t="str">
        <f t="shared" si="22"/>
        <v/>
      </c>
      <c r="AJ247" s="16" t="str">
        <f t="shared" si="23"/>
        <v/>
      </c>
      <c r="AK247" s="16" t="str">
        <f t="shared" si="24"/>
        <v/>
      </c>
      <c r="AL247" s="16" t="str">
        <f t="shared" si="25"/>
        <v/>
      </c>
      <c r="AM247" s="16" t="str">
        <f t="shared" si="26"/>
        <v/>
      </c>
      <c r="AO247" s="16" t="str">
        <f t="shared" si="35"/>
        <v/>
      </c>
      <c r="AP247" s="16" t="str">
        <f t="shared" si="27"/>
        <v/>
      </c>
      <c r="AQ247" s="16" t="str">
        <f t="shared" si="28"/>
        <v/>
      </c>
      <c r="AR247" s="16" t="str">
        <f t="shared" si="29"/>
        <v/>
      </c>
      <c r="AS247" s="16" t="str">
        <f t="shared" si="30"/>
        <v/>
      </c>
      <c r="AT247" s="16" t="str">
        <f t="shared" si="31"/>
        <v/>
      </c>
      <c r="AU247" s="16" t="str">
        <f t="shared" si="32"/>
        <v/>
      </c>
      <c r="AV247" s="16" t="str">
        <f t="shared" si="33"/>
        <v/>
      </c>
      <c r="AW247" s="16" t="str">
        <f t="shared" si="34"/>
        <v/>
      </c>
    </row>
    <row r="248" spans="1:51" s="16" customFormat="1" ht="24.95" customHeight="1" x14ac:dyDescent="0.25">
      <c r="A248" s="16" t="s">
        <v>35</v>
      </c>
      <c r="B248" s="16">
        <f>D$115</f>
        <v>0</v>
      </c>
      <c r="C248" s="16">
        <f>E$115</f>
        <v>0</v>
      </c>
      <c r="D248" s="16">
        <f>D$116</f>
        <v>0</v>
      </c>
      <c r="E248" s="16">
        <f>E$116</f>
        <v>0</v>
      </c>
      <c r="F248" s="16">
        <f>D$117</f>
        <v>0</v>
      </c>
      <c r="G248" s="16">
        <f>E$117</f>
        <v>0</v>
      </c>
      <c r="H248" s="16">
        <f>D$118</f>
        <v>0</v>
      </c>
      <c r="I248" s="16">
        <f>E$118</f>
        <v>0</v>
      </c>
      <c r="K248" s="16" t="str">
        <f t="shared" si="0"/>
        <v/>
      </c>
      <c r="L248" s="16" t="str">
        <f t="shared" si="1"/>
        <v/>
      </c>
      <c r="M248" s="16" t="str">
        <f t="shared" si="2"/>
        <v/>
      </c>
      <c r="N248" s="16" t="str">
        <f t="shared" si="3"/>
        <v/>
      </c>
      <c r="O248" s="16" t="str">
        <f t="shared" si="4"/>
        <v/>
      </c>
      <c r="P248" s="16" t="str">
        <f t="shared" si="5"/>
        <v/>
      </c>
      <c r="Q248" s="16" t="str">
        <f t="shared" si="6"/>
        <v/>
      </c>
      <c r="R248" s="16" t="str">
        <f t="shared" si="7"/>
        <v/>
      </c>
      <c r="S248" s="16" t="str">
        <f t="shared" si="8"/>
        <v/>
      </c>
      <c r="U248" s="16" t="str">
        <f t="shared" si="9"/>
        <v/>
      </c>
      <c r="V248" s="16" t="str">
        <f t="shared" si="10"/>
        <v/>
      </c>
      <c r="W248" s="16" t="str">
        <f t="shared" si="11"/>
        <v/>
      </c>
      <c r="X248" s="16" t="str">
        <f t="shared" si="12"/>
        <v/>
      </c>
      <c r="Y248" s="16" t="str">
        <f t="shared" si="13"/>
        <v/>
      </c>
      <c r="Z248" s="16" t="str">
        <f t="shared" si="14"/>
        <v/>
      </c>
      <c r="AA248" s="16" t="str">
        <f t="shared" si="15"/>
        <v/>
      </c>
      <c r="AB248" s="16" t="str">
        <f t="shared" si="16"/>
        <v/>
      </c>
      <c r="AC248" s="16" t="str">
        <f t="shared" si="17"/>
        <v/>
      </c>
      <c r="AE248" s="16" t="str">
        <f t="shared" si="18"/>
        <v/>
      </c>
      <c r="AF248" s="16" t="str">
        <f t="shared" si="19"/>
        <v/>
      </c>
      <c r="AG248" s="16" t="str">
        <f t="shared" si="20"/>
        <v/>
      </c>
      <c r="AH248" s="16" t="str">
        <f t="shared" si="21"/>
        <v/>
      </c>
      <c r="AI248" s="16" t="str">
        <f t="shared" si="22"/>
        <v/>
      </c>
      <c r="AJ248" s="16" t="str">
        <f t="shared" si="23"/>
        <v/>
      </c>
      <c r="AK248" s="16" t="str">
        <f t="shared" si="24"/>
        <v/>
      </c>
      <c r="AL248" s="16" t="str">
        <f t="shared" si="25"/>
        <v/>
      </c>
      <c r="AM248" s="16" t="str">
        <f t="shared" si="26"/>
        <v/>
      </c>
      <c r="AO248" s="16" t="str">
        <f t="shared" si="35"/>
        <v/>
      </c>
      <c r="AP248" s="16" t="str">
        <f t="shared" si="27"/>
        <v/>
      </c>
      <c r="AQ248" s="16" t="str">
        <f t="shared" si="28"/>
        <v/>
      </c>
      <c r="AR248" s="16" t="str">
        <f t="shared" si="29"/>
        <v/>
      </c>
      <c r="AS248" s="16" t="str">
        <f t="shared" si="30"/>
        <v/>
      </c>
      <c r="AT248" s="16" t="str">
        <f t="shared" si="31"/>
        <v/>
      </c>
      <c r="AU248" s="16" t="str">
        <f t="shared" si="32"/>
        <v/>
      </c>
      <c r="AV248" s="16" t="str">
        <f t="shared" si="33"/>
        <v/>
      </c>
      <c r="AW248" s="16" t="str">
        <f t="shared" si="34"/>
        <v/>
      </c>
    </row>
    <row r="249" spans="1:51" s="16" customFormat="1" ht="24.95" customHeight="1" x14ac:dyDescent="0.25">
      <c r="A249" s="16" t="s">
        <v>36</v>
      </c>
      <c r="B249" s="16">
        <f>D$140</f>
        <v>0</v>
      </c>
      <c r="C249" s="16">
        <f>E$140</f>
        <v>0</v>
      </c>
      <c r="D249" s="16">
        <f>D$141</f>
        <v>0</v>
      </c>
      <c r="E249" s="16">
        <f>E$141</f>
        <v>0</v>
      </c>
      <c r="F249" s="16">
        <f>D$142</f>
        <v>0</v>
      </c>
      <c r="G249" s="16">
        <f>E$142</f>
        <v>0</v>
      </c>
      <c r="H249" s="16">
        <f>D$143</f>
        <v>0</v>
      </c>
      <c r="I249" s="16">
        <f>E$143</f>
        <v>0</v>
      </c>
      <c r="K249" s="16" t="str">
        <f t="shared" si="0"/>
        <v/>
      </c>
      <c r="L249" s="16" t="str">
        <f t="shared" si="1"/>
        <v/>
      </c>
      <c r="M249" s="16" t="str">
        <f t="shared" si="2"/>
        <v/>
      </c>
      <c r="N249" s="16" t="str">
        <f t="shared" si="3"/>
        <v/>
      </c>
      <c r="O249" s="16" t="str">
        <f t="shared" si="4"/>
        <v/>
      </c>
      <c r="P249" s="16" t="str">
        <f t="shared" si="5"/>
        <v/>
      </c>
      <c r="Q249" s="16" t="str">
        <f t="shared" si="6"/>
        <v/>
      </c>
      <c r="R249" s="16" t="str">
        <f t="shared" si="7"/>
        <v/>
      </c>
      <c r="S249" s="16" t="str">
        <f t="shared" si="8"/>
        <v/>
      </c>
      <c r="U249" s="16" t="str">
        <f t="shared" si="9"/>
        <v/>
      </c>
      <c r="V249" s="16" t="str">
        <f t="shared" si="10"/>
        <v/>
      </c>
      <c r="W249" s="16" t="str">
        <f t="shared" si="11"/>
        <v/>
      </c>
      <c r="X249" s="16" t="str">
        <f t="shared" si="12"/>
        <v/>
      </c>
      <c r="Y249" s="16" t="str">
        <f t="shared" si="13"/>
        <v/>
      </c>
      <c r="Z249" s="16" t="str">
        <f t="shared" si="14"/>
        <v/>
      </c>
      <c r="AA249" s="16" t="str">
        <f t="shared" si="15"/>
        <v/>
      </c>
      <c r="AB249" s="16" t="str">
        <f t="shared" si="16"/>
        <v/>
      </c>
      <c r="AC249" s="16" t="str">
        <f t="shared" si="17"/>
        <v/>
      </c>
      <c r="AE249" s="16" t="str">
        <f t="shared" si="18"/>
        <v/>
      </c>
      <c r="AF249" s="16" t="str">
        <f t="shared" si="19"/>
        <v/>
      </c>
      <c r="AG249" s="16" t="str">
        <f t="shared" si="20"/>
        <v/>
      </c>
      <c r="AH249" s="16" t="str">
        <f t="shared" si="21"/>
        <v/>
      </c>
      <c r="AI249" s="16" t="str">
        <f t="shared" si="22"/>
        <v/>
      </c>
      <c r="AJ249" s="16" t="str">
        <f t="shared" si="23"/>
        <v/>
      </c>
      <c r="AK249" s="16" t="str">
        <f t="shared" si="24"/>
        <v/>
      </c>
      <c r="AL249" s="16" t="str">
        <f t="shared" si="25"/>
        <v/>
      </c>
      <c r="AM249" s="16" t="str">
        <f t="shared" si="26"/>
        <v/>
      </c>
      <c r="AO249" s="16" t="str">
        <f t="shared" si="35"/>
        <v/>
      </c>
      <c r="AP249" s="16" t="str">
        <f t="shared" si="27"/>
        <v/>
      </c>
      <c r="AQ249" s="16" t="str">
        <f t="shared" si="28"/>
        <v/>
      </c>
      <c r="AR249" s="16" t="str">
        <f t="shared" si="29"/>
        <v/>
      </c>
      <c r="AS249" s="16" t="str">
        <f t="shared" si="30"/>
        <v/>
      </c>
      <c r="AT249" s="16" t="str">
        <f t="shared" si="31"/>
        <v/>
      </c>
      <c r="AU249" s="16" t="str">
        <f t="shared" si="32"/>
        <v/>
      </c>
      <c r="AV249" s="16" t="str">
        <f t="shared" si="33"/>
        <v/>
      </c>
      <c r="AW249" s="16" t="str">
        <f t="shared" si="34"/>
        <v/>
      </c>
    </row>
    <row r="250" spans="1:51" s="16" customFormat="1" ht="24.95" customHeight="1" x14ac:dyDescent="0.25">
      <c r="A250" s="16" t="s">
        <v>37</v>
      </c>
      <c r="B250" s="16">
        <f>D$165</f>
        <v>0</v>
      </c>
      <c r="C250" s="16">
        <f>E$165</f>
        <v>0</v>
      </c>
      <c r="D250" s="16">
        <f>D$166</f>
        <v>0</v>
      </c>
      <c r="E250" s="16">
        <f>E$166</f>
        <v>0</v>
      </c>
      <c r="F250" s="16">
        <f>D$167</f>
        <v>0</v>
      </c>
      <c r="G250" s="16">
        <f>E$167</f>
        <v>0</v>
      </c>
      <c r="H250" s="16">
        <f>D$168</f>
        <v>0</v>
      </c>
      <c r="I250" s="16">
        <f>E$168</f>
        <v>0</v>
      </c>
      <c r="K250" s="16" t="str">
        <f t="shared" si="0"/>
        <v/>
      </c>
      <c r="L250" s="16" t="str">
        <f t="shared" si="1"/>
        <v/>
      </c>
      <c r="M250" s="16" t="str">
        <f t="shared" si="2"/>
        <v/>
      </c>
      <c r="N250" s="16" t="str">
        <f t="shared" si="3"/>
        <v/>
      </c>
      <c r="O250" s="16" t="str">
        <f t="shared" si="4"/>
        <v/>
      </c>
      <c r="P250" s="16" t="str">
        <f t="shared" si="5"/>
        <v/>
      </c>
      <c r="Q250" s="16" t="str">
        <f t="shared" si="6"/>
        <v/>
      </c>
      <c r="R250" s="16" t="str">
        <f t="shared" si="7"/>
        <v/>
      </c>
      <c r="S250" s="16" t="str">
        <f t="shared" si="8"/>
        <v/>
      </c>
      <c r="U250" s="16" t="str">
        <f t="shared" si="9"/>
        <v/>
      </c>
      <c r="V250" s="16" t="str">
        <f t="shared" si="10"/>
        <v/>
      </c>
      <c r="W250" s="16" t="str">
        <f t="shared" si="11"/>
        <v/>
      </c>
      <c r="X250" s="16" t="str">
        <f t="shared" si="12"/>
        <v/>
      </c>
      <c r="Y250" s="16" t="str">
        <f t="shared" si="13"/>
        <v/>
      </c>
      <c r="Z250" s="16" t="str">
        <f t="shared" si="14"/>
        <v/>
      </c>
      <c r="AA250" s="16" t="str">
        <f t="shared" si="15"/>
        <v/>
      </c>
      <c r="AB250" s="16" t="str">
        <f t="shared" si="16"/>
        <v/>
      </c>
      <c r="AC250" s="16" t="str">
        <f t="shared" si="17"/>
        <v/>
      </c>
      <c r="AE250" s="16" t="str">
        <f t="shared" si="18"/>
        <v/>
      </c>
      <c r="AF250" s="16" t="str">
        <f t="shared" si="19"/>
        <v/>
      </c>
      <c r="AG250" s="16" t="str">
        <f t="shared" si="20"/>
        <v/>
      </c>
      <c r="AH250" s="16" t="str">
        <f t="shared" si="21"/>
        <v/>
      </c>
      <c r="AI250" s="16" t="str">
        <f t="shared" si="22"/>
        <v/>
      </c>
      <c r="AJ250" s="16" t="str">
        <f t="shared" si="23"/>
        <v/>
      </c>
      <c r="AK250" s="16" t="str">
        <f t="shared" si="24"/>
        <v/>
      </c>
      <c r="AL250" s="16" t="str">
        <f t="shared" si="25"/>
        <v/>
      </c>
      <c r="AM250" s="16" t="str">
        <f t="shared" si="26"/>
        <v/>
      </c>
      <c r="AO250" s="16" t="str">
        <f t="shared" si="35"/>
        <v/>
      </c>
      <c r="AP250" s="16" t="str">
        <f t="shared" si="27"/>
        <v/>
      </c>
      <c r="AQ250" s="16" t="str">
        <f t="shared" si="28"/>
        <v/>
      </c>
      <c r="AR250" s="16" t="str">
        <f t="shared" si="29"/>
        <v/>
      </c>
      <c r="AS250" s="16" t="str">
        <f t="shared" si="30"/>
        <v/>
      </c>
      <c r="AT250" s="16" t="str">
        <f t="shared" si="31"/>
        <v/>
      </c>
      <c r="AU250" s="16" t="str">
        <f t="shared" si="32"/>
        <v/>
      </c>
      <c r="AV250" s="16" t="str">
        <f t="shared" si="33"/>
        <v/>
      </c>
      <c r="AW250" s="16" t="str">
        <f t="shared" si="34"/>
        <v/>
      </c>
    </row>
    <row r="251" spans="1:51" s="16" customFormat="1" ht="24.95" customHeight="1" x14ac:dyDescent="0.25">
      <c r="A251" s="16" t="s">
        <v>38</v>
      </c>
      <c r="B251" s="16">
        <f>D$190</f>
        <v>0</v>
      </c>
      <c r="C251" s="16">
        <f>E$190</f>
        <v>0</v>
      </c>
      <c r="D251" s="16">
        <f>D$191</f>
        <v>0</v>
      </c>
      <c r="E251" s="16">
        <f>E$191</f>
        <v>0</v>
      </c>
      <c r="F251" s="16">
        <f>D$192</f>
        <v>0</v>
      </c>
      <c r="G251" s="16">
        <f>E$192</f>
        <v>0</v>
      </c>
      <c r="H251" s="16">
        <f>D$193</f>
        <v>0</v>
      </c>
      <c r="I251" s="16">
        <f>E$193</f>
        <v>0</v>
      </c>
      <c r="K251" s="16" t="str">
        <f t="shared" si="0"/>
        <v/>
      </c>
      <c r="L251" s="16" t="str">
        <f t="shared" si="1"/>
        <v/>
      </c>
      <c r="M251" s="16" t="str">
        <f t="shared" si="2"/>
        <v/>
      </c>
      <c r="N251" s="16" t="str">
        <f t="shared" si="3"/>
        <v/>
      </c>
      <c r="O251" s="16" t="str">
        <f t="shared" si="4"/>
        <v/>
      </c>
      <c r="P251" s="16" t="str">
        <f t="shared" si="5"/>
        <v/>
      </c>
      <c r="Q251" s="16" t="str">
        <f t="shared" si="6"/>
        <v/>
      </c>
      <c r="R251" s="16" t="str">
        <f t="shared" si="7"/>
        <v/>
      </c>
      <c r="S251" s="16" t="str">
        <f t="shared" si="8"/>
        <v/>
      </c>
      <c r="U251" s="16" t="str">
        <f t="shared" si="9"/>
        <v/>
      </c>
      <c r="V251" s="16" t="str">
        <f t="shared" si="10"/>
        <v/>
      </c>
      <c r="W251" s="16" t="str">
        <f t="shared" si="11"/>
        <v/>
      </c>
      <c r="X251" s="16" t="str">
        <f t="shared" si="12"/>
        <v/>
      </c>
      <c r="Y251" s="16" t="str">
        <f t="shared" si="13"/>
        <v/>
      </c>
      <c r="Z251" s="16" t="str">
        <f t="shared" si="14"/>
        <v/>
      </c>
      <c r="AA251" s="16" t="str">
        <f t="shared" si="15"/>
        <v/>
      </c>
      <c r="AB251" s="16" t="str">
        <f t="shared" si="16"/>
        <v/>
      </c>
      <c r="AC251" s="16" t="str">
        <f t="shared" si="17"/>
        <v/>
      </c>
      <c r="AE251" s="16" t="str">
        <f t="shared" si="18"/>
        <v/>
      </c>
      <c r="AF251" s="16" t="str">
        <f t="shared" si="19"/>
        <v/>
      </c>
      <c r="AG251" s="16" t="str">
        <f t="shared" si="20"/>
        <v/>
      </c>
      <c r="AH251" s="16" t="str">
        <f t="shared" si="21"/>
        <v/>
      </c>
      <c r="AI251" s="16" t="str">
        <f t="shared" si="22"/>
        <v/>
      </c>
      <c r="AJ251" s="16" t="str">
        <f t="shared" si="23"/>
        <v/>
      </c>
      <c r="AK251" s="16" t="str">
        <f t="shared" si="24"/>
        <v/>
      </c>
      <c r="AL251" s="16" t="str">
        <f t="shared" si="25"/>
        <v/>
      </c>
      <c r="AM251" s="16" t="str">
        <f t="shared" si="26"/>
        <v/>
      </c>
      <c r="AO251" s="16" t="str">
        <f t="shared" si="35"/>
        <v/>
      </c>
      <c r="AP251" s="16" t="str">
        <f t="shared" si="27"/>
        <v/>
      </c>
      <c r="AQ251" s="16" t="str">
        <f t="shared" si="28"/>
        <v/>
      </c>
      <c r="AR251" s="16" t="str">
        <f t="shared" si="29"/>
        <v/>
      </c>
      <c r="AS251" s="16" t="str">
        <f t="shared" si="30"/>
        <v/>
      </c>
      <c r="AT251" s="16" t="str">
        <f t="shared" si="31"/>
        <v/>
      </c>
      <c r="AU251" s="16" t="str">
        <f t="shared" si="32"/>
        <v/>
      </c>
      <c r="AV251" s="16" t="str">
        <f t="shared" si="33"/>
        <v/>
      </c>
      <c r="AW251" s="16" t="str">
        <f t="shared" si="34"/>
        <v/>
      </c>
    </row>
    <row r="252" spans="1:51" s="16" customFormat="1" ht="24.95" customHeight="1" x14ac:dyDescent="0.25">
      <c r="A252" s="16" t="s">
        <v>39</v>
      </c>
      <c r="B252" s="16">
        <f>D$215</f>
        <v>0</v>
      </c>
      <c r="C252" s="16">
        <f>E$215</f>
        <v>0</v>
      </c>
      <c r="D252" s="16">
        <f>D$216</f>
        <v>0</v>
      </c>
      <c r="E252" s="16">
        <f>E$216</f>
        <v>0</v>
      </c>
      <c r="F252" s="16">
        <f>D$217</f>
        <v>0</v>
      </c>
      <c r="G252" s="16">
        <f>E$217</f>
        <v>0</v>
      </c>
      <c r="H252" s="16">
        <f>D$218</f>
        <v>0</v>
      </c>
      <c r="I252" s="16">
        <f>E$218</f>
        <v>0</v>
      </c>
      <c r="K252" s="16" t="str">
        <f t="shared" si="0"/>
        <v/>
      </c>
      <c r="L252" s="16" t="str">
        <f t="shared" si="1"/>
        <v/>
      </c>
      <c r="M252" s="16" t="str">
        <f t="shared" si="2"/>
        <v/>
      </c>
      <c r="N252" s="16" t="str">
        <f t="shared" si="3"/>
        <v/>
      </c>
      <c r="O252" s="16" t="str">
        <f t="shared" si="4"/>
        <v/>
      </c>
      <c r="P252" s="16" t="str">
        <f t="shared" si="5"/>
        <v/>
      </c>
      <c r="Q252" s="16" t="str">
        <f t="shared" si="6"/>
        <v/>
      </c>
      <c r="R252" s="16" t="str">
        <f t="shared" si="7"/>
        <v/>
      </c>
      <c r="S252" s="16" t="str">
        <f t="shared" si="8"/>
        <v/>
      </c>
      <c r="U252" s="16" t="str">
        <f t="shared" si="9"/>
        <v/>
      </c>
      <c r="V252" s="16" t="str">
        <f t="shared" si="10"/>
        <v/>
      </c>
      <c r="W252" s="16" t="str">
        <f t="shared" si="11"/>
        <v/>
      </c>
      <c r="X252" s="16" t="str">
        <f t="shared" si="12"/>
        <v/>
      </c>
      <c r="Y252" s="16" t="str">
        <f t="shared" si="13"/>
        <v/>
      </c>
      <c r="Z252" s="16" t="str">
        <f t="shared" si="14"/>
        <v/>
      </c>
      <c r="AA252" s="16" t="str">
        <f t="shared" si="15"/>
        <v/>
      </c>
      <c r="AB252" s="16" t="str">
        <f t="shared" si="16"/>
        <v/>
      </c>
      <c r="AC252" s="16" t="str">
        <f t="shared" si="17"/>
        <v/>
      </c>
      <c r="AE252" s="16" t="str">
        <f t="shared" si="18"/>
        <v/>
      </c>
      <c r="AF252" s="16" t="str">
        <f t="shared" si="19"/>
        <v/>
      </c>
      <c r="AG252" s="16" t="str">
        <f t="shared" si="20"/>
        <v/>
      </c>
      <c r="AH252" s="16" t="str">
        <f t="shared" si="21"/>
        <v/>
      </c>
      <c r="AI252" s="16" t="str">
        <f t="shared" si="22"/>
        <v/>
      </c>
      <c r="AJ252" s="16" t="str">
        <f t="shared" si="23"/>
        <v/>
      </c>
      <c r="AK252" s="16" t="str">
        <f t="shared" si="24"/>
        <v/>
      </c>
      <c r="AL252" s="16" t="str">
        <f t="shared" si="25"/>
        <v/>
      </c>
      <c r="AM252" s="16" t="str">
        <f t="shared" si="26"/>
        <v/>
      </c>
      <c r="AO252" s="16" t="str">
        <f>IF($H252=AO$244,"純水系統("&amp;$I252&amp;")","")</f>
        <v/>
      </c>
      <c r="AP252" s="16" t="str">
        <f t="shared" si="27"/>
        <v/>
      </c>
      <c r="AQ252" s="16" t="str">
        <f t="shared" si="28"/>
        <v/>
      </c>
      <c r="AR252" s="16" t="str">
        <f t="shared" si="29"/>
        <v/>
      </c>
      <c r="AS252" s="16" t="str">
        <f t="shared" si="30"/>
        <v/>
      </c>
      <c r="AT252" s="16" t="str">
        <f t="shared" si="31"/>
        <v/>
      </c>
      <c r="AU252" s="16" t="str">
        <f t="shared" si="32"/>
        <v/>
      </c>
      <c r="AV252" s="16" t="str">
        <f t="shared" si="33"/>
        <v/>
      </c>
      <c r="AW252" s="16" t="str">
        <f t="shared" si="34"/>
        <v/>
      </c>
    </row>
    <row r="253" spans="1:51" s="16" customFormat="1" ht="24.95" customHeight="1" x14ac:dyDescent="0.25">
      <c r="A253" s="54"/>
    </row>
    <row r="254" spans="1:51" s="16" customFormat="1" ht="24.95" customHeight="1" x14ac:dyDescent="0.25">
      <c r="B254" s="108" t="s">
        <v>99</v>
      </c>
      <c r="C254" s="108"/>
      <c r="D254" s="108"/>
      <c r="E254" s="108"/>
      <c r="F254" s="108"/>
      <c r="G254" s="108"/>
      <c r="K254" s="108" t="s">
        <v>78</v>
      </c>
      <c r="L254" s="108"/>
      <c r="M254" s="108"/>
      <c r="N254" s="108"/>
      <c r="O254" s="108"/>
      <c r="P254" s="108"/>
      <c r="Q254" s="108"/>
      <c r="R254" s="108"/>
      <c r="S254" s="108"/>
      <c r="T254" s="108"/>
      <c r="U254" s="108" t="s">
        <v>90</v>
      </c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 t="s">
        <v>91</v>
      </c>
      <c r="AF254" s="108"/>
      <c r="AG254" s="108"/>
      <c r="AH254" s="108"/>
      <c r="AI254" s="108"/>
      <c r="AJ254" s="108"/>
      <c r="AK254" s="108"/>
      <c r="AL254" s="108"/>
      <c r="AM254" s="108"/>
      <c r="AN254" s="108"/>
      <c r="AP254" s="108" t="s">
        <v>128</v>
      </c>
      <c r="AQ254" s="108"/>
      <c r="AR254" s="108"/>
      <c r="AS254" s="108"/>
      <c r="AT254" s="108"/>
      <c r="AU254" s="108"/>
      <c r="AV254" s="108"/>
      <c r="AW254" s="108"/>
      <c r="AX254" s="108"/>
      <c r="AY254" s="108"/>
    </row>
    <row r="255" spans="1:51" s="16" customFormat="1" ht="24.95" customHeight="1" x14ac:dyDescent="0.25">
      <c r="B255" s="16" t="s">
        <v>88</v>
      </c>
      <c r="C255" s="16" t="s">
        <v>89</v>
      </c>
      <c r="D255" s="16" t="s">
        <v>90</v>
      </c>
      <c r="E255" s="16" t="s">
        <v>89</v>
      </c>
      <c r="F255" s="16" t="s">
        <v>91</v>
      </c>
      <c r="G255" s="16" t="s">
        <v>89</v>
      </c>
      <c r="H255" s="16" t="s">
        <v>128</v>
      </c>
      <c r="I255" s="16" t="s">
        <v>89</v>
      </c>
      <c r="K255" s="16" t="s">
        <v>32</v>
      </c>
      <c r="L255" s="16" t="s">
        <v>34</v>
      </c>
      <c r="M255" s="16" t="s">
        <v>33</v>
      </c>
      <c r="N255" s="16" t="s">
        <v>35</v>
      </c>
      <c r="O255" s="16" t="s">
        <v>36</v>
      </c>
      <c r="P255" s="16" t="s">
        <v>37</v>
      </c>
      <c r="Q255" s="16" t="s">
        <v>38</v>
      </c>
      <c r="R255" s="16" t="s">
        <v>39</v>
      </c>
      <c r="S255" s="16" t="s">
        <v>87</v>
      </c>
      <c r="T255" s="16" t="s">
        <v>125</v>
      </c>
      <c r="U255" s="16" t="s">
        <v>32</v>
      </c>
      <c r="V255" s="16" t="s">
        <v>34</v>
      </c>
      <c r="W255" s="16" t="s">
        <v>33</v>
      </c>
      <c r="X255" s="16" t="s">
        <v>35</v>
      </c>
      <c r="Y255" s="16" t="s">
        <v>36</v>
      </c>
      <c r="Z255" s="16" t="s">
        <v>37</v>
      </c>
      <c r="AA255" s="16" t="s">
        <v>38</v>
      </c>
      <c r="AB255" s="16" t="s">
        <v>39</v>
      </c>
      <c r="AC255" s="16" t="s">
        <v>87</v>
      </c>
      <c r="AD255" s="16" t="s">
        <v>125</v>
      </c>
      <c r="AE255" s="16" t="s">
        <v>32</v>
      </c>
      <c r="AF255" s="16" t="s">
        <v>34</v>
      </c>
      <c r="AG255" s="16" t="s">
        <v>33</v>
      </c>
      <c r="AH255" s="16" t="s">
        <v>35</v>
      </c>
      <c r="AI255" s="16" t="s">
        <v>36</v>
      </c>
      <c r="AJ255" s="16" t="s">
        <v>37</v>
      </c>
      <c r="AK255" s="16" t="s">
        <v>38</v>
      </c>
      <c r="AL255" s="16" t="s">
        <v>39</v>
      </c>
      <c r="AM255" s="16" t="s">
        <v>87</v>
      </c>
      <c r="AN255" s="16" t="s">
        <v>125</v>
      </c>
      <c r="AP255" s="16" t="s">
        <v>32</v>
      </c>
      <c r="AQ255" s="16" t="s">
        <v>34</v>
      </c>
      <c r="AR255" s="16" t="s">
        <v>33</v>
      </c>
      <c r="AS255" s="16" t="s">
        <v>35</v>
      </c>
      <c r="AT255" s="16" t="s">
        <v>36</v>
      </c>
      <c r="AU255" s="16" t="s">
        <v>37</v>
      </c>
      <c r="AV255" s="16" t="s">
        <v>38</v>
      </c>
      <c r="AW255" s="16" t="s">
        <v>39</v>
      </c>
      <c r="AX255" s="16" t="s">
        <v>129</v>
      </c>
      <c r="AY255" s="16" t="s">
        <v>125</v>
      </c>
    </row>
    <row r="256" spans="1:51" s="16" customFormat="1" ht="24.95" customHeight="1" x14ac:dyDescent="0.25">
      <c r="A256" s="16" t="s">
        <v>32</v>
      </c>
      <c r="B256" s="16">
        <f>H$40</f>
        <v>0</v>
      </c>
      <c r="C256" s="16">
        <f>I$40</f>
        <v>0</v>
      </c>
      <c r="D256" s="16">
        <f>H$41</f>
        <v>0</v>
      </c>
      <c r="E256" s="16">
        <f>I$41</f>
        <v>0</v>
      </c>
      <c r="F256" s="16">
        <f>H$42</f>
        <v>0</v>
      </c>
      <c r="G256" s="16">
        <f>I$42</f>
        <v>0</v>
      </c>
      <c r="H256" s="16">
        <f>H$43</f>
        <v>0</v>
      </c>
      <c r="I256" s="16">
        <f>I$43</f>
        <v>0</v>
      </c>
      <c r="K256" s="16" t="str">
        <f t="shared" ref="K256:K264" si="36">IF($B256=K$255,"純水系統("&amp;$C256&amp;")","")</f>
        <v/>
      </c>
      <c r="L256" s="16" t="str">
        <f t="shared" ref="L256:L264" si="37">IF($B256=L$255,"冷卻水塔("&amp;$C256&amp;")","")</f>
        <v/>
      </c>
      <c r="M256" s="16" t="str">
        <f t="shared" ref="M256:M264" si="38">IF($B256=M$255,"製程("&amp;$C256&amp;")","")</f>
        <v/>
      </c>
      <c r="N256" s="16" t="str">
        <f t="shared" ref="N256:N264" si="39">IF($B256=N$255,"鍋爐("&amp;$C256&amp;")","")</f>
        <v/>
      </c>
      <c r="O256" s="16" t="str">
        <f t="shared" ref="O256:O264" si="40">IF($B256=O$255,"洗滌塔("&amp;$C256&amp;")","")</f>
        <v/>
      </c>
      <c r="P256" s="16" t="str">
        <f t="shared" ref="P256:P264" si="41">IF($B256=P$255,"民生("&amp;$C256&amp;")","")</f>
        <v/>
      </c>
      <c r="Q256" s="16" t="str">
        <f t="shared" ref="Q256:Q264" si="42">IF($B256=Q$255,"其他("&amp;$C256&amp;")","")</f>
        <v/>
      </c>
      <c r="R256" s="16" t="str">
        <f t="shared" ref="R256:R264" si="43">IF($B256=R$255,"污水處理系統("&amp;$C256&amp;")","")</f>
        <v/>
      </c>
      <c r="S256" s="16" t="str">
        <f t="shared" ref="S256:S264" si="44">IF($B256=S$255,"原水("&amp;$C256&amp;")","")</f>
        <v/>
      </c>
      <c r="T256" s="16" t="str">
        <f t="shared" ref="T256:T264" si="45">IF($B256=T$255,"回收水處理系統("&amp;$C256&amp;")","")</f>
        <v/>
      </c>
      <c r="U256" s="16" t="str">
        <f t="shared" ref="U256:U264" si="46">IF($D256=U$255,"純水系統("&amp;$E256&amp;")","")</f>
        <v/>
      </c>
      <c r="V256" s="16" t="str">
        <f t="shared" ref="V256:V264" si="47">IF($D256=V$255,"冷卻水塔("&amp;$E256&amp;")","")</f>
        <v/>
      </c>
      <c r="W256" s="16" t="str">
        <f t="shared" ref="W256:W264" si="48">IF($D256=W$255,"製程("&amp;$E256&amp;")","")</f>
        <v/>
      </c>
      <c r="X256" s="16" t="str">
        <f t="shared" ref="X256:X264" si="49">IF($D256=X$255,"鍋爐("&amp;$E256&amp;")","")</f>
        <v/>
      </c>
      <c r="Y256" s="16" t="str">
        <f t="shared" ref="Y256:Y264" si="50">IF($D256=Y$255,"洗滌塔("&amp;$E256&amp;")","")</f>
        <v/>
      </c>
      <c r="Z256" s="16" t="str">
        <f t="shared" ref="Z256:Z264" si="51">IF($D256=Z$255,"民生("&amp;$E256&amp;")","")</f>
        <v/>
      </c>
      <c r="AA256" s="16" t="str">
        <f t="shared" ref="AA256:AA264" si="52">IF($D256=AA$255,"其他("&amp;$E256&amp;")","")</f>
        <v/>
      </c>
      <c r="AB256" s="16" t="str">
        <f t="shared" ref="AB256:AB264" si="53">IF($D256=AB$255,"污水處理系統("&amp;$E256&amp;")","")</f>
        <v/>
      </c>
      <c r="AC256" s="16" t="str">
        <f t="shared" ref="AC256:AC264" si="54">IF($D256=AC$255,"原水("&amp;$E256&amp;")","")</f>
        <v/>
      </c>
      <c r="AD256" s="16" t="str">
        <f t="shared" ref="AD256:AD264" si="55">IF($D256=AD$255,"回收水處理系統("&amp;$E256&amp;")","")</f>
        <v/>
      </c>
      <c r="AE256" s="16" t="str">
        <f t="shared" ref="AE256:AE264" si="56">IF($F256=AE$255,"純水系統("&amp;$G256&amp;")","")</f>
        <v/>
      </c>
      <c r="AF256" s="16" t="str">
        <f t="shared" ref="AF256:AF264" si="57">IF($F256=AF$255,"冷卻水塔("&amp;$G256&amp;")","")</f>
        <v/>
      </c>
      <c r="AG256" s="16" t="str">
        <f t="shared" ref="AG256:AG264" si="58">IF($F256=AG$255,"製程("&amp;$G256&amp;")","")</f>
        <v/>
      </c>
      <c r="AH256" s="16" t="str">
        <f t="shared" ref="AH256:AH264" si="59">IF($F256=AH$255,"鍋爐("&amp;$G256&amp;")","")</f>
        <v/>
      </c>
      <c r="AI256" s="16" t="str">
        <f t="shared" ref="AI256:AI264" si="60">IF($F256=AI$255,"洗滌塔("&amp;$G256&amp;")","")</f>
        <v/>
      </c>
      <c r="AJ256" s="16" t="str">
        <f t="shared" ref="AJ256:AJ264" si="61">IF($F256=AJ$255,"民生("&amp;$G256&amp;")","")</f>
        <v/>
      </c>
      <c r="AK256" s="16" t="str">
        <f t="shared" ref="AK256:AK264" si="62">IF($F256=AK$255,"其他("&amp;$G256&amp;")","")</f>
        <v/>
      </c>
      <c r="AL256" s="16" t="str">
        <f t="shared" ref="AL256:AL264" si="63">IF($F256=AL$255,"污水處理系統("&amp;$G256&amp;")","")</f>
        <v/>
      </c>
      <c r="AM256" s="16" t="str">
        <f t="shared" ref="AM256:AM264" si="64">IF($F256=AM$255,"原水("&amp;$G256&amp;")","")</f>
        <v/>
      </c>
      <c r="AN256" s="16" t="str">
        <f t="shared" ref="AN256:AN264" si="65">IF($F256=AN$255,"回收水處理系統("&amp;$G256&amp;")","")</f>
        <v/>
      </c>
      <c r="AP256" s="16" t="str">
        <f>IF($H256=AP$255,"純水系統("&amp;$I256&amp;")","")</f>
        <v/>
      </c>
      <c r="AQ256" s="16" t="str">
        <f t="shared" ref="AQ256:AQ264" si="66">IF($H256=AQ$255,"冷卻水塔("&amp;$I256&amp;")","")</f>
        <v/>
      </c>
      <c r="AR256" s="16" t="str">
        <f t="shared" ref="AR256:AR264" si="67">IF($H256=AR$255,"製程("&amp;$I256&amp;")","")</f>
        <v/>
      </c>
      <c r="AS256" s="16" t="str">
        <f t="shared" ref="AS256:AS264" si="68">IF($H256=AS$255,"鍋爐("&amp;$I256&amp;")","")</f>
        <v/>
      </c>
      <c r="AT256" s="16" t="str">
        <f t="shared" ref="AT256:AT264" si="69">IF($H256=AT$255,"洗滌塔("&amp;$I256&amp;")","")</f>
        <v/>
      </c>
      <c r="AU256" s="16" t="str">
        <f t="shared" ref="AU256:AU264" si="70">IF($H256=AU$255,"民生("&amp;$I256&amp;")","")</f>
        <v/>
      </c>
      <c r="AV256" s="16" t="str">
        <f t="shared" ref="AV256:AV264" si="71">IF($H256=AV$255,"其他("&amp;$I256&amp;")","")</f>
        <v/>
      </c>
      <c r="AW256" s="16" t="str">
        <f t="shared" ref="AW256:AW264" si="72">IF($H256=AW$255,"污水處理系統("&amp;$I256&amp;")","")</f>
        <v/>
      </c>
      <c r="AX256" s="16" t="str">
        <f t="shared" ref="AX256:AX264" si="73">IF($H256=AX$255,"原水("&amp;$I256&amp;")","")</f>
        <v/>
      </c>
      <c r="AY256" s="16" t="str">
        <f t="shared" ref="AY256:AY264" si="74">IF($H256=AY$255,"回收水處理系統("&amp;$I256&amp;")","")</f>
        <v/>
      </c>
    </row>
    <row r="257" spans="1:51" s="16" customFormat="1" ht="24.95" customHeight="1" x14ac:dyDescent="0.25">
      <c r="A257" s="16" t="s">
        <v>34</v>
      </c>
      <c r="B257" s="16">
        <f>H$65</f>
        <v>0</v>
      </c>
      <c r="C257" s="16">
        <f>I$65</f>
        <v>0</v>
      </c>
      <c r="D257" s="16">
        <f>H$66</f>
        <v>0</v>
      </c>
      <c r="E257" s="16">
        <f>I$66</f>
        <v>0</v>
      </c>
      <c r="F257" s="16">
        <f>H$67</f>
        <v>0</v>
      </c>
      <c r="G257" s="16">
        <f>I$67</f>
        <v>0</v>
      </c>
      <c r="H257" s="16">
        <f>H$68</f>
        <v>0</v>
      </c>
      <c r="I257" s="16">
        <f>I$68</f>
        <v>0</v>
      </c>
      <c r="K257" s="16" t="str">
        <f t="shared" si="36"/>
        <v/>
      </c>
      <c r="L257" s="16" t="str">
        <f t="shared" si="37"/>
        <v/>
      </c>
      <c r="M257" s="16" t="str">
        <f t="shared" si="38"/>
        <v/>
      </c>
      <c r="N257" s="16" t="str">
        <f t="shared" si="39"/>
        <v/>
      </c>
      <c r="O257" s="16" t="str">
        <f t="shared" si="40"/>
        <v/>
      </c>
      <c r="P257" s="16" t="str">
        <f t="shared" si="41"/>
        <v/>
      </c>
      <c r="Q257" s="16" t="str">
        <f t="shared" si="42"/>
        <v/>
      </c>
      <c r="R257" s="16" t="str">
        <f t="shared" si="43"/>
        <v/>
      </c>
      <c r="S257" s="16" t="str">
        <f t="shared" si="44"/>
        <v/>
      </c>
      <c r="T257" s="16" t="str">
        <f t="shared" si="45"/>
        <v/>
      </c>
      <c r="U257" s="16" t="str">
        <f t="shared" si="46"/>
        <v/>
      </c>
      <c r="V257" s="16" t="str">
        <f t="shared" si="47"/>
        <v/>
      </c>
      <c r="W257" s="16" t="str">
        <f t="shared" si="48"/>
        <v/>
      </c>
      <c r="X257" s="16" t="str">
        <f t="shared" si="49"/>
        <v/>
      </c>
      <c r="Y257" s="16" t="str">
        <f t="shared" si="50"/>
        <v/>
      </c>
      <c r="Z257" s="16" t="str">
        <f t="shared" si="51"/>
        <v/>
      </c>
      <c r="AA257" s="16" t="str">
        <f t="shared" si="52"/>
        <v/>
      </c>
      <c r="AB257" s="16" t="str">
        <f t="shared" si="53"/>
        <v/>
      </c>
      <c r="AC257" s="16" t="str">
        <f t="shared" si="54"/>
        <v/>
      </c>
      <c r="AD257" s="16" t="str">
        <f t="shared" si="55"/>
        <v/>
      </c>
      <c r="AE257" s="16" t="str">
        <f t="shared" si="56"/>
        <v/>
      </c>
      <c r="AF257" s="16" t="str">
        <f t="shared" si="57"/>
        <v/>
      </c>
      <c r="AG257" s="16" t="str">
        <f t="shared" si="58"/>
        <v/>
      </c>
      <c r="AH257" s="16" t="str">
        <f t="shared" si="59"/>
        <v/>
      </c>
      <c r="AI257" s="16" t="str">
        <f t="shared" si="60"/>
        <v/>
      </c>
      <c r="AJ257" s="16" t="str">
        <f t="shared" si="61"/>
        <v/>
      </c>
      <c r="AK257" s="16" t="str">
        <f t="shared" si="62"/>
        <v/>
      </c>
      <c r="AL257" s="16" t="str">
        <f t="shared" si="63"/>
        <v/>
      </c>
      <c r="AM257" s="16" t="str">
        <f t="shared" si="64"/>
        <v/>
      </c>
      <c r="AN257" s="16" t="str">
        <f t="shared" si="65"/>
        <v/>
      </c>
      <c r="AP257" s="16" t="str">
        <f t="shared" ref="AP257:AP263" si="75">IF($H257=AP$255,"純水系統("&amp;$I257&amp;")","")</f>
        <v/>
      </c>
      <c r="AQ257" s="16" t="str">
        <f t="shared" si="66"/>
        <v/>
      </c>
      <c r="AR257" s="16" t="str">
        <f t="shared" si="67"/>
        <v/>
      </c>
      <c r="AS257" s="16" t="str">
        <f t="shared" si="68"/>
        <v/>
      </c>
      <c r="AT257" s="16" t="str">
        <f t="shared" si="69"/>
        <v/>
      </c>
      <c r="AU257" s="16" t="str">
        <f t="shared" si="70"/>
        <v/>
      </c>
      <c r="AV257" s="16" t="str">
        <f t="shared" si="71"/>
        <v/>
      </c>
      <c r="AW257" s="16" t="str">
        <f t="shared" si="72"/>
        <v/>
      </c>
      <c r="AX257" s="16" t="str">
        <f t="shared" si="73"/>
        <v/>
      </c>
      <c r="AY257" s="16" t="str">
        <f t="shared" si="74"/>
        <v/>
      </c>
    </row>
    <row r="258" spans="1:51" s="16" customFormat="1" ht="24.95" customHeight="1" x14ac:dyDescent="0.25">
      <c r="A258" s="16" t="s">
        <v>33</v>
      </c>
      <c r="B258" s="16">
        <f>H$90</f>
        <v>0</v>
      </c>
      <c r="C258" s="16">
        <f>I$90</f>
        <v>0</v>
      </c>
      <c r="D258" s="16">
        <f>H$91</f>
        <v>0</v>
      </c>
      <c r="E258" s="16">
        <f>I$91</f>
        <v>0</v>
      </c>
      <c r="F258" s="16">
        <f>H$92</f>
        <v>0</v>
      </c>
      <c r="G258" s="16">
        <f>I$92</f>
        <v>0</v>
      </c>
      <c r="H258" s="16">
        <f>H$93</f>
        <v>0</v>
      </c>
      <c r="I258" s="16">
        <f>I$93</f>
        <v>0</v>
      </c>
      <c r="K258" s="16" t="str">
        <f t="shared" si="36"/>
        <v/>
      </c>
      <c r="L258" s="16" t="str">
        <f t="shared" si="37"/>
        <v/>
      </c>
      <c r="M258" s="16" t="str">
        <f t="shared" si="38"/>
        <v/>
      </c>
      <c r="N258" s="16" t="str">
        <f t="shared" si="39"/>
        <v/>
      </c>
      <c r="O258" s="16" t="str">
        <f t="shared" si="40"/>
        <v/>
      </c>
      <c r="P258" s="16" t="str">
        <f t="shared" si="41"/>
        <v/>
      </c>
      <c r="Q258" s="16" t="str">
        <f t="shared" si="42"/>
        <v/>
      </c>
      <c r="R258" s="16" t="str">
        <f t="shared" si="43"/>
        <v/>
      </c>
      <c r="S258" s="16" t="str">
        <f t="shared" si="44"/>
        <v/>
      </c>
      <c r="T258" s="16" t="str">
        <f t="shared" si="45"/>
        <v/>
      </c>
      <c r="U258" s="16" t="str">
        <f t="shared" si="46"/>
        <v/>
      </c>
      <c r="V258" s="16" t="str">
        <f t="shared" si="47"/>
        <v/>
      </c>
      <c r="W258" s="16" t="str">
        <f t="shared" si="48"/>
        <v/>
      </c>
      <c r="X258" s="16" t="str">
        <f t="shared" si="49"/>
        <v/>
      </c>
      <c r="Y258" s="16" t="str">
        <f t="shared" si="50"/>
        <v/>
      </c>
      <c r="Z258" s="16" t="str">
        <f t="shared" si="51"/>
        <v/>
      </c>
      <c r="AA258" s="16" t="str">
        <f t="shared" si="52"/>
        <v/>
      </c>
      <c r="AB258" s="16" t="str">
        <f t="shared" si="53"/>
        <v/>
      </c>
      <c r="AC258" s="16" t="str">
        <f t="shared" si="54"/>
        <v/>
      </c>
      <c r="AD258" s="16" t="str">
        <f t="shared" si="55"/>
        <v/>
      </c>
      <c r="AE258" s="16" t="str">
        <f t="shared" si="56"/>
        <v/>
      </c>
      <c r="AF258" s="16" t="str">
        <f t="shared" si="57"/>
        <v/>
      </c>
      <c r="AG258" s="16" t="str">
        <f t="shared" si="58"/>
        <v/>
      </c>
      <c r="AH258" s="16" t="str">
        <f t="shared" si="59"/>
        <v/>
      </c>
      <c r="AI258" s="16" t="str">
        <f t="shared" si="60"/>
        <v/>
      </c>
      <c r="AJ258" s="16" t="str">
        <f t="shared" si="61"/>
        <v/>
      </c>
      <c r="AK258" s="16" t="str">
        <f t="shared" si="62"/>
        <v/>
      </c>
      <c r="AL258" s="16" t="str">
        <f t="shared" si="63"/>
        <v/>
      </c>
      <c r="AM258" s="16" t="str">
        <f t="shared" si="64"/>
        <v/>
      </c>
      <c r="AN258" s="16" t="str">
        <f t="shared" si="65"/>
        <v/>
      </c>
      <c r="AP258" s="16" t="str">
        <f t="shared" si="75"/>
        <v/>
      </c>
      <c r="AQ258" s="16" t="str">
        <f t="shared" si="66"/>
        <v/>
      </c>
      <c r="AR258" s="16" t="str">
        <f t="shared" si="67"/>
        <v/>
      </c>
      <c r="AS258" s="16" t="str">
        <f t="shared" si="68"/>
        <v/>
      </c>
      <c r="AT258" s="16" t="str">
        <f t="shared" si="69"/>
        <v/>
      </c>
      <c r="AU258" s="16" t="str">
        <f t="shared" si="70"/>
        <v/>
      </c>
      <c r="AV258" s="16" t="str">
        <f t="shared" si="71"/>
        <v/>
      </c>
      <c r="AW258" s="16" t="str">
        <f t="shared" si="72"/>
        <v/>
      </c>
      <c r="AX258" s="16" t="str">
        <f t="shared" si="73"/>
        <v/>
      </c>
      <c r="AY258" s="16" t="str">
        <f t="shared" si="74"/>
        <v/>
      </c>
    </row>
    <row r="259" spans="1:51" s="16" customFormat="1" ht="24.95" customHeight="1" x14ac:dyDescent="0.25">
      <c r="A259" s="16" t="s">
        <v>35</v>
      </c>
      <c r="B259" s="16">
        <f>H$115</f>
        <v>0</v>
      </c>
      <c r="C259" s="16">
        <f>I$115</f>
        <v>0</v>
      </c>
      <c r="D259" s="16">
        <f>H$116</f>
        <v>0</v>
      </c>
      <c r="E259" s="16">
        <f>I$116</f>
        <v>0</v>
      </c>
      <c r="F259" s="16">
        <f>H$117</f>
        <v>0</v>
      </c>
      <c r="G259" s="16">
        <f>I$117</f>
        <v>0</v>
      </c>
      <c r="H259" s="16">
        <f>H$118</f>
        <v>0</v>
      </c>
      <c r="I259" s="16">
        <f>I$118</f>
        <v>0</v>
      </c>
      <c r="K259" s="16" t="str">
        <f t="shared" si="36"/>
        <v/>
      </c>
      <c r="L259" s="16" t="str">
        <f t="shared" si="37"/>
        <v/>
      </c>
      <c r="M259" s="16" t="str">
        <f t="shared" si="38"/>
        <v/>
      </c>
      <c r="N259" s="16" t="str">
        <f t="shared" si="39"/>
        <v/>
      </c>
      <c r="O259" s="16" t="str">
        <f t="shared" si="40"/>
        <v/>
      </c>
      <c r="P259" s="16" t="str">
        <f t="shared" si="41"/>
        <v/>
      </c>
      <c r="Q259" s="16" t="str">
        <f t="shared" si="42"/>
        <v/>
      </c>
      <c r="R259" s="16" t="str">
        <f t="shared" si="43"/>
        <v/>
      </c>
      <c r="S259" s="16" t="str">
        <f t="shared" si="44"/>
        <v/>
      </c>
      <c r="T259" s="16" t="str">
        <f t="shared" si="45"/>
        <v/>
      </c>
      <c r="U259" s="16" t="str">
        <f t="shared" si="46"/>
        <v/>
      </c>
      <c r="V259" s="16" t="str">
        <f t="shared" si="47"/>
        <v/>
      </c>
      <c r="W259" s="16" t="str">
        <f t="shared" si="48"/>
        <v/>
      </c>
      <c r="X259" s="16" t="str">
        <f t="shared" si="49"/>
        <v/>
      </c>
      <c r="Y259" s="16" t="str">
        <f t="shared" si="50"/>
        <v/>
      </c>
      <c r="Z259" s="16" t="str">
        <f t="shared" si="51"/>
        <v/>
      </c>
      <c r="AA259" s="16" t="str">
        <f t="shared" si="52"/>
        <v/>
      </c>
      <c r="AB259" s="16" t="str">
        <f t="shared" si="53"/>
        <v/>
      </c>
      <c r="AC259" s="16" t="str">
        <f t="shared" si="54"/>
        <v/>
      </c>
      <c r="AD259" s="16" t="str">
        <f t="shared" si="55"/>
        <v/>
      </c>
      <c r="AE259" s="16" t="str">
        <f t="shared" si="56"/>
        <v/>
      </c>
      <c r="AF259" s="16" t="str">
        <f t="shared" si="57"/>
        <v/>
      </c>
      <c r="AG259" s="16" t="str">
        <f t="shared" si="58"/>
        <v/>
      </c>
      <c r="AH259" s="16" t="str">
        <f t="shared" si="59"/>
        <v/>
      </c>
      <c r="AI259" s="16" t="str">
        <f t="shared" si="60"/>
        <v/>
      </c>
      <c r="AJ259" s="16" t="str">
        <f t="shared" si="61"/>
        <v/>
      </c>
      <c r="AK259" s="16" t="str">
        <f t="shared" si="62"/>
        <v/>
      </c>
      <c r="AL259" s="16" t="str">
        <f t="shared" si="63"/>
        <v/>
      </c>
      <c r="AM259" s="16" t="str">
        <f t="shared" si="64"/>
        <v/>
      </c>
      <c r="AN259" s="16" t="str">
        <f t="shared" si="65"/>
        <v/>
      </c>
      <c r="AP259" s="16" t="str">
        <f t="shared" si="75"/>
        <v/>
      </c>
      <c r="AQ259" s="16" t="str">
        <f t="shared" si="66"/>
        <v/>
      </c>
      <c r="AR259" s="16" t="str">
        <f t="shared" si="67"/>
        <v/>
      </c>
      <c r="AS259" s="16" t="str">
        <f t="shared" si="68"/>
        <v/>
      </c>
      <c r="AT259" s="16" t="str">
        <f t="shared" si="69"/>
        <v/>
      </c>
      <c r="AU259" s="16" t="str">
        <f t="shared" si="70"/>
        <v/>
      </c>
      <c r="AV259" s="16" t="str">
        <f t="shared" si="71"/>
        <v/>
      </c>
      <c r="AW259" s="16" t="str">
        <f t="shared" si="72"/>
        <v/>
      </c>
      <c r="AX259" s="16" t="str">
        <f t="shared" si="73"/>
        <v/>
      </c>
      <c r="AY259" s="16" t="str">
        <f t="shared" si="74"/>
        <v/>
      </c>
    </row>
    <row r="260" spans="1:51" s="16" customFormat="1" ht="24.95" customHeight="1" x14ac:dyDescent="0.25">
      <c r="A260" s="16" t="s">
        <v>36</v>
      </c>
      <c r="B260" s="16">
        <f>H$140</f>
        <v>0</v>
      </c>
      <c r="C260" s="16">
        <f>I$140</f>
        <v>0</v>
      </c>
      <c r="D260" s="16">
        <f>H$141</f>
        <v>0</v>
      </c>
      <c r="E260" s="16">
        <f>I$141</f>
        <v>0</v>
      </c>
      <c r="F260" s="16">
        <f>H$142</f>
        <v>0</v>
      </c>
      <c r="G260" s="16">
        <f>I$142</f>
        <v>0</v>
      </c>
      <c r="H260" s="16">
        <f>H$143</f>
        <v>0</v>
      </c>
      <c r="I260" s="16">
        <f>I$143</f>
        <v>0</v>
      </c>
      <c r="K260" s="16" t="str">
        <f t="shared" si="36"/>
        <v/>
      </c>
      <c r="L260" s="16" t="str">
        <f t="shared" si="37"/>
        <v/>
      </c>
      <c r="M260" s="16" t="str">
        <f t="shared" si="38"/>
        <v/>
      </c>
      <c r="N260" s="16" t="str">
        <f t="shared" si="39"/>
        <v/>
      </c>
      <c r="O260" s="16" t="str">
        <f t="shared" si="40"/>
        <v/>
      </c>
      <c r="P260" s="16" t="str">
        <f t="shared" si="41"/>
        <v/>
      </c>
      <c r="Q260" s="16" t="str">
        <f t="shared" si="42"/>
        <v/>
      </c>
      <c r="R260" s="16" t="str">
        <f t="shared" si="43"/>
        <v/>
      </c>
      <c r="S260" s="16" t="str">
        <f t="shared" si="44"/>
        <v/>
      </c>
      <c r="T260" s="16" t="str">
        <f t="shared" si="45"/>
        <v/>
      </c>
      <c r="U260" s="16" t="str">
        <f t="shared" si="46"/>
        <v/>
      </c>
      <c r="V260" s="16" t="str">
        <f t="shared" si="47"/>
        <v/>
      </c>
      <c r="W260" s="16" t="str">
        <f t="shared" si="48"/>
        <v/>
      </c>
      <c r="X260" s="16" t="str">
        <f t="shared" si="49"/>
        <v/>
      </c>
      <c r="Y260" s="16" t="str">
        <f t="shared" si="50"/>
        <v/>
      </c>
      <c r="Z260" s="16" t="str">
        <f t="shared" si="51"/>
        <v/>
      </c>
      <c r="AA260" s="16" t="str">
        <f t="shared" si="52"/>
        <v/>
      </c>
      <c r="AB260" s="16" t="str">
        <f t="shared" si="53"/>
        <v/>
      </c>
      <c r="AC260" s="16" t="str">
        <f t="shared" si="54"/>
        <v/>
      </c>
      <c r="AD260" s="16" t="str">
        <f t="shared" si="55"/>
        <v/>
      </c>
      <c r="AE260" s="16" t="str">
        <f t="shared" si="56"/>
        <v/>
      </c>
      <c r="AF260" s="16" t="str">
        <f t="shared" si="57"/>
        <v/>
      </c>
      <c r="AG260" s="16" t="str">
        <f t="shared" si="58"/>
        <v/>
      </c>
      <c r="AH260" s="16" t="str">
        <f t="shared" si="59"/>
        <v/>
      </c>
      <c r="AI260" s="16" t="str">
        <f t="shared" si="60"/>
        <v/>
      </c>
      <c r="AJ260" s="16" t="str">
        <f t="shared" si="61"/>
        <v/>
      </c>
      <c r="AK260" s="16" t="str">
        <f t="shared" si="62"/>
        <v/>
      </c>
      <c r="AL260" s="16" t="str">
        <f t="shared" si="63"/>
        <v/>
      </c>
      <c r="AM260" s="16" t="str">
        <f t="shared" si="64"/>
        <v/>
      </c>
      <c r="AN260" s="16" t="str">
        <f t="shared" si="65"/>
        <v/>
      </c>
      <c r="AP260" s="16" t="str">
        <f t="shared" si="75"/>
        <v/>
      </c>
      <c r="AQ260" s="16" t="str">
        <f t="shared" si="66"/>
        <v/>
      </c>
      <c r="AR260" s="16" t="str">
        <f t="shared" si="67"/>
        <v/>
      </c>
      <c r="AS260" s="16" t="str">
        <f t="shared" si="68"/>
        <v/>
      </c>
      <c r="AT260" s="16" t="str">
        <f t="shared" si="69"/>
        <v/>
      </c>
      <c r="AU260" s="16" t="str">
        <f t="shared" si="70"/>
        <v/>
      </c>
      <c r="AV260" s="16" t="str">
        <f t="shared" si="71"/>
        <v/>
      </c>
      <c r="AW260" s="16" t="str">
        <f t="shared" si="72"/>
        <v/>
      </c>
      <c r="AX260" s="16" t="str">
        <f t="shared" si="73"/>
        <v/>
      </c>
      <c r="AY260" s="16" t="str">
        <f t="shared" si="74"/>
        <v/>
      </c>
    </row>
    <row r="261" spans="1:51" s="16" customFormat="1" ht="24.95" customHeight="1" x14ac:dyDescent="0.25">
      <c r="A261" s="16" t="s">
        <v>37</v>
      </c>
      <c r="B261" s="16">
        <f>H$165</f>
        <v>0</v>
      </c>
      <c r="C261" s="16">
        <f>I$165</f>
        <v>0</v>
      </c>
      <c r="D261" s="16">
        <f>H$166</f>
        <v>0</v>
      </c>
      <c r="E261" s="16">
        <f>I$166</f>
        <v>0</v>
      </c>
      <c r="F261" s="16">
        <f>H$167</f>
        <v>0</v>
      </c>
      <c r="G261" s="16">
        <f>I$167</f>
        <v>0</v>
      </c>
      <c r="H261" s="16">
        <f>H$168</f>
        <v>0</v>
      </c>
      <c r="I261" s="16">
        <f>I$168</f>
        <v>0</v>
      </c>
      <c r="K261" s="16" t="str">
        <f t="shared" si="36"/>
        <v/>
      </c>
      <c r="L261" s="16" t="str">
        <f t="shared" si="37"/>
        <v/>
      </c>
      <c r="M261" s="16" t="str">
        <f t="shared" si="38"/>
        <v/>
      </c>
      <c r="N261" s="16" t="str">
        <f t="shared" si="39"/>
        <v/>
      </c>
      <c r="O261" s="16" t="str">
        <f t="shared" si="40"/>
        <v/>
      </c>
      <c r="P261" s="16" t="str">
        <f t="shared" si="41"/>
        <v/>
      </c>
      <c r="Q261" s="16" t="str">
        <f t="shared" si="42"/>
        <v/>
      </c>
      <c r="R261" s="16" t="str">
        <f t="shared" si="43"/>
        <v/>
      </c>
      <c r="S261" s="16" t="str">
        <f t="shared" si="44"/>
        <v/>
      </c>
      <c r="T261" s="16" t="str">
        <f t="shared" si="45"/>
        <v/>
      </c>
      <c r="U261" s="16" t="str">
        <f t="shared" si="46"/>
        <v/>
      </c>
      <c r="V261" s="16" t="str">
        <f t="shared" si="47"/>
        <v/>
      </c>
      <c r="W261" s="16" t="str">
        <f t="shared" si="48"/>
        <v/>
      </c>
      <c r="X261" s="16" t="str">
        <f t="shared" si="49"/>
        <v/>
      </c>
      <c r="Y261" s="16" t="str">
        <f t="shared" si="50"/>
        <v/>
      </c>
      <c r="Z261" s="16" t="str">
        <f t="shared" si="51"/>
        <v/>
      </c>
      <c r="AA261" s="16" t="str">
        <f t="shared" si="52"/>
        <v/>
      </c>
      <c r="AB261" s="16" t="str">
        <f t="shared" si="53"/>
        <v/>
      </c>
      <c r="AC261" s="16" t="str">
        <f t="shared" si="54"/>
        <v/>
      </c>
      <c r="AD261" s="16" t="str">
        <f t="shared" si="55"/>
        <v/>
      </c>
      <c r="AE261" s="16" t="str">
        <f t="shared" si="56"/>
        <v/>
      </c>
      <c r="AF261" s="16" t="str">
        <f t="shared" si="57"/>
        <v/>
      </c>
      <c r="AG261" s="16" t="str">
        <f t="shared" si="58"/>
        <v/>
      </c>
      <c r="AH261" s="16" t="str">
        <f t="shared" si="59"/>
        <v/>
      </c>
      <c r="AI261" s="16" t="str">
        <f t="shared" si="60"/>
        <v/>
      </c>
      <c r="AJ261" s="16" t="str">
        <f t="shared" si="61"/>
        <v/>
      </c>
      <c r="AK261" s="16" t="str">
        <f t="shared" si="62"/>
        <v/>
      </c>
      <c r="AL261" s="16" t="str">
        <f t="shared" si="63"/>
        <v/>
      </c>
      <c r="AM261" s="16" t="str">
        <f t="shared" si="64"/>
        <v/>
      </c>
      <c r="AN261" s="16" t="str">
        <f t="shared" si="65"/>
        <v/>
      </c>
      <c r="AP261" s="16" t="str">
        <f t="shared" si="75"/>
        <v/>
      </c>
      <c r="AQ261" s="16" t="str">
        <f t="shared" si="66"/>
        <v/>
      </c>
      <c r="AR261" s="16" t="str">
        <f t="shared" si="67"/>
        <v/>
      </c>
      <c r="AS261" s="16" t="str">
        <f t="shared" si="68"/>
        <v/>
      </c>
      <c r="AT261" s="16" t="str">
        <f t="shared" si="69"/>
        <v/>
      </c>
      <c r="AU261" s="16" t="str">
        <f t="shared" si="70"/>
        <v/>
      </c>
      <c r="AV261" s="16" t="str">
        <f t="shared" si="71"/>
        <v/>
      </c>
      <c r="AW261" s="16" t="str">
        <f t="shared" si="72"/>
        <v/>
      </c>
      <c r="AX261" s="16" t="str">
        <f t="shared" si="73"/>
        <v/>
      </c>
      <c r="AY261" s="16" t="str">
        <f t="shared" si="74"/>
        <v/>
      </c>
    </row>
    <row r="262" spans="1:51" s="16" customFormat="1" ht="24.95" customHeight="1" x14ac:dyDescent="0.25">
      <c r="A262" s="16" t="s">
        <v>38</v>
      </c>
      <c r="B262" s="16">
        <f>H$190</f>
        <v>0</v>
      </c>
      <c r="C262" s="16">
        <f>I$190</f>
        <v>0</v>
      </c>
      <c r="D262" s="16">
        <f>H$191</f>
        <v>0</v>
      </c>
      <c r="E262" s="16">
        <f>I$191</f>
        <v>0</v>
      </c>
      <c r="F262" s="16">
        <f>H$192</f>
        <v>0</v>
      </c>
      <c r="G262" s="16">
        <f>I$192</f>
        <v>0</v>
      </c>
      <c r="H262" s="16">
        <f>H$193</f>
        <v>0</v>
      </c>
      <c r="I262" s="16">
        <f>I$193</f>
        <v>0</v>
      </c>
      <c r="K262" s="16" t="str">
        <f t="shared" si="36"/>
        <v/>
      </c>
      <c r="L262" s="16" t="str">
        <f t="shared" si="37"/>
        <v/>
      </c>
      <c r="M262" s="16" t="str">
        <f t="shared" si="38"/>
        <v/>
      </c>
      <c r="N262" s="16" t="str">
        <f t="shared" si="39"/>
        <v/>
      </c>
      <c r="O262" s="16" t="str">
        <f t="shared" si="40"/>
        <v/>
      </c>
      <c r="P262" s="16" t="str">
        <f t="shared" si="41"/>
        <v/>
      </c>
      <c r="Q262" s="16" t="str">
        <f t="shared" si="42"/>
        <v/>
      </c>
      <c r="R262" s="16" t="str">
        <f t="shared" si="43"/>
        <v/>
      </c>
      <c r="S262" s="16" t="str">
        <f t="shared" si="44"/>
        <v/>
      </c>
      <c r="T262" s="16" t="str">
        <f t="shared" si="45"/>
        <v/>
      </c>
      <c r="U262" s="16" t="str">
        <f t="shared" si="46"/>
        <v/>
      </c>
      <c r="V262" s="16" t="str">
        <f t="shared" si="47"/>
        <v/>
      </c>
      <c r="W262" s="16" t="str">
        <f t="shared" si="48"/>
        <v/>
      </c>
      <c r="X262" s="16" t="str">
        <f t="shared" si="49"/>
        <v/>
      </c>
      <c r="Y262" s="16" t="str">
        <f t="shared" si="50"/>
        <v/>
      </c>
      <c r="Z262" s="16" t="str">
        <f t="shared" si="51"/>
        <v/>
      </c>
      <c r="AA262" s="16" t="str">
        <f t="shared" si="52"/>
        <v/>
      </c>
      <c r="AB262" s="16" t="str">
        <f t="shared" si="53"/>
        <v/>
      </c>
      <c r="AC262" s="16" t="str">
        <f t="shared" si="54"/>
        <v/>
      </c>
      <c r="AD262" s="16" t="str">
        <f t="shared" si="55"/>
        <v/>
      </c>
      <c r="AE262" s="16" t="str">
        <f t="shared" si="56"/>
        <v/>
      </c>
      <c r="AF262" s="16" t="str">
        <f t="shared" si="57"/>
        <v/>
      </c>
      <c r="AG262" s="16" t="str">
        <f t="shared" si="58"/>
        <v/>
      </c>
      <c r="AH262" s="16" t="str">
        <f t="shared" si="59"/>
        <v/>
      </c>
      <c r="AI262" s="16" t="str">
        <f t="shared" si="60"/>
        <v/>
      </c>
      <c r="AJ262" s="16" t="str">
        <f t="shared" si="61"/>
        <v/>
      </c>
      <c r="AK262" s="16" t="str">
        <f t="shared" si="62"/>
        <v/>
      </c>
      <c r="AL262" s="16" t="str">
        <f t="shared" si="63"/>
        <v/>
      </c>
      <c r="AM262" s="16" t="str">
        <f t="shared" si="64"/>
        <v/>
      </c>
      <c r="AN262" s="16" t="str">
        <f t="shared" si="65"/>
        <v/>
      </c>
      <c r="AP262" s="16" t="str">
        <f t="shared" si="75"/>
        <v/>
      </c>
      <c r="AQ262" s="16" t="str">
        <f t="shared" si="66"/>
        <v/>
      </c>
      <c r="AR262" s="16" t="str">
        <f t="shared" si="67"/>
        <v/>
      </c>
      <c r="AS262" s="16" t="str">
        <f t="shared" si="68"/>
        <v/>
      </c>
      <c r="AT262" s="16" t="str">
        <f t="shared" si="69"/>
        <v/>
      </c>
      <c r="AU262" s="16" t="str">
        <f t="shared" si="70"/>
        <v/>
      </c>
      <c r="AV262" s="16" t="str">
        <f t="shared" si="71"/>
        <v/>
      </c>
      <c r="AW262" s="16" t="str">
        <f t="shared" si="72"/>
        <v/>
      </c>
      <c r="AX262" s="16" t="str">
        <f t="shared" si="73"/>
        <v/>
      </c>
      <c r="AY262" s="16" t="str">
        <f t="shared" si="74"/>
        <v/>
      </c>
    </row>
    <row r="263" spans="1:51" s="16" customFormat="1" ht="24.95" customHeight="1" x14ac:dyDescent="0.25">
      <c r="A263" s="16" t="s">
        <v>39</v>
      </c>
      <c r="B263" s="16">
        <f>H$215</f>
        <v>0</v>
      </c>
      <c r="C263" s="16">
        <f>I$215</f>
        <v>0</v>
      </c>
      <c r="D263" s="16">
        <f>H$216</f>
        <v>0</v>
      </c>
      <c r="E263" s="16">
        <f>I$216</f>
        <v>0</v>
      </c>
      <c r="F263" s="16">
        <f>H$217</f>
        <v>0</v>
      </c>
      <c r="G263" s="16">
        <f>I$217</f>
        <v>0</v>
      </c>
      <c r="H263" s="16">
        <f>H$218</f>
        <v>0</v>
      </c>
      <c r="I263" s="16">
        <f>I$218</f>
        <v>0</v>
      </c>
      <c r="K263" s="16" t="str">
        <f t="shared" si="36"/>
        <v/>
      </c>
      <c r="L263" s="16" t="str">
        <f t="shared" si="37"/>
        <v/>
      </c>
      <c r="M263" s="16" t="str">
        <f t="shared" si="38"/>
        <v/>
      </c>
      <c r="N263" s="16" t="str">
        <f t="shared" si="39"/>
        <v/>
      </c>
      <c r="O263" s="16" t="str">
        <f t="shared" si="40"/>
        <v/>
      </c>
      <c r="P263" s="16" t="str">
        <f t="shared" si="41"/>
        <v/>
      </c>
      <c r="Q263" s="16" t="str">
        <f t="shared" si="42"/>
        <v/>
      </c>
      <c r="R263" s="16" t="str">
        <f t="shared" si="43"/>
        <v/>
      </c>
      <c r="S263" s="16" t="str">
        <f t="shared" si="44"/>
        <v/>
      </c>
      <c r="T263" s="16" t="str">
        <f t="shared" si="45"/>
        <v/>
      </c>
      <c r="U263" s="16" t="str">
        <f t="shared" si="46"/>
        <v/>
      </c>
      <c r="V263" s="16" t="str">
        <f t="shared" si="47"/>
        <v/>
      </c>
      <c r="W263" s="16" t="str">
        <f t="shared" si="48"/>
        <v/>
      </c>
      <c r="X263" s="16" t="str">
        <f t="shared" si="49"/>
        <v/>
      </c>
      <c r="Y263" s="16" t="str">
        <f t="shared" si="50"/>
        <v/>
      </c>
      <c r="Z263" s="16" t="str">
        <f t="shared" si="51"/>
        <v/>
      </c>
      <c r="AA263" s="16" t="str">
        <f t="shared" si="52"/>
        <v/>
      </c>
      <c r="AB263" s="16" t="str">
        <f t="shared" si="53"/>
        <v/>
      </c>
      <c r="AC263" s="16" t="str">
        <f t="shared" si="54"/>
        <v/>
      </c>
      <c r="AD263" s="16" t="str">
        <f t="shared" si="55"/>
        <v/>
      </c>
      <c r="AE263" s="16" t="str">
        <f t="shared" si="56"/>
        <v/>
      </c>
      <c r="AF263" s="16" t="str">
        <f t="shared" si="57"/>
        <v/>
      </c>
      <c r="AG263" s="16" t="str">
        <f t="shared" si="58"/>
        <v/>
      </c>
      <c r="AH263" s="16" t="str">
        <f t="shared" si="59"/>
        <v/>
      </c>
      <c r="AI263" s="16" t="str">
        <f t="shared" si="60"/>
        <v/>
      </c>
      <c r="AJ263" s="16" t="str">
        <f t="shared" si="61"/>
        <v/>
      </c>
      <c r="AK263" s="16" t="str">
        <f t="shared" si="62"/>
        <v/>
      </c>
      <c r="AL263" s="16" t="str">
        <f t="shared" si="63"/>
        <v/>
      </c>
      <c r="AM263" s="16" t="str">
        <f t="shared" si="64"/>
        <v/>
      </c>
      <c r="AN263" s="16" t="str">
        <f t="shared" si="65"/>
        <v/>
      </c>
      <c r="AP263" s="16" t="str">
        <f t="shared" si="75"/>
        <v/>
      </c>
      <c r="AQ263" s="16" t="str">
        <f t="shared" si="66"/>
        <v/>
      </c>
      <c r="AR263" s="16" t="str">
        <f t="shared" si="67"/>
        <v/>
      </c>
      <c r="AS263" s="16" t="str">
        <f t="shared" si="68"/>
        <v/>
      </c>
      <c r="AT263" s="16" t="str">
        <f t="shared" si="69"/>
        <v/>
      </c>
      <c r="AU263" s="16" t="str">
        <f t="shared" si="70"/>
        <v/>
      </c>
      <c r="AV263" s="16" t="str">
        <f t="shared" si="71"/>
        <v/>
      </c>
      <c r="AW263" s="16" t="str">
        <f t="shared" si="72"/>
        <v/>
      </c>
      <c r="AX263" s="16" t="str">
        <f t="shared" si="73"/>
        <v/>
      </c>
      <c r="AY263" s="16" t="str">
        <f t="shared" si="74"/>
        <v/>
      </c>
    </row>
    <row r="264" spans="1:51" s="16" customFormat="1" ht="24.95" customHeight="1" x14ac:dyDescent="0.25">
      <c r="A264" s="16" t="s">
        <v>125</v>
      </c>
      <c r="B264" s="16">
        <f>W$40</f>
        <v>0</v>
      </c>
      <c r="C264" s="16">
        <f>X$40</f>
        <v>0</v>
      </c>
      <c r="D264" s="16">
        <f>W$41</f>
        <v>0</v>
      </c>
      <c r="E264" s="16">
        <f>X$41</f>
        <v>0</v>
      </c>
      <c r="F264" s="16">
        <f>W$42</f>
        <v>0</v>
      </c>
      <c r="G264" s="16">
        <f>X$42</f>
        <v>0</v>
      </c>
      <c r="H264" s="16">
        <f>W$43</f>
        <v>0</v>
      </c>
      <c r="I264" s="16">
        <f>X$43</f>
        <v>0</v>
      </c>
      <c r="K264" s="16" t="str">
        <f t="shared" si="36"/>
        <v/>
      </c>
      <c r="L264" s="16" t="str">
        <f t="shared" si="37"/>
        <v/>
      </c>
      <c r="M264" s="16" t="str">
        <f t="shared" si="38"/>
        <v/>
      </c>
      <c r="N264" s="16" t="str">
        <f t="shared" si="39"/>
        <v/>
      </c>
      <c r="O264" s="16" t="str">
        <f t="shared" si="40"/>
        <v/>
      </c>
      <c r="P264" s="16" t="str">
        <f t="shared" si="41"/>
        <v/>
      </c>
      <c r="Q264" s="16" t="str">
        <f t="shared" si="42"/>
        <v/>
      </c>
      <c r="R264" s="16" t="str">
        <f t="shared" si="43"/>
        <v/>
      </c>
      <c r="S264" s="16" t="str">
        <f t="shared" si="44"/>
        <v/>
      </c>
      <c r="T264" s="16" t="str">
        <f t="shared" si="45"/>
        <v/>
      </c>
      <c r="U264" s="16" t="str">
        <f t="shared" si="46"/>
        <v/>
      </c>
      <c r="V264" s="16" t="str">
        <f t="shared" si="47"/>
        <v/>
      </c>
      <c r="W264" s="16" t="str">
        <f t="shared" si="48"/>
        <v/>
      </c>
      <c r="X264" s="16" t="str">
        <f t="shared" si="49"/>
        <v/>
      </c>
      <c r="Y264" s="16" t="str">
        <f t="shared" si="50"/>
        <v/>
      </c>
      <c r="Z264" s="16" t="str">
        <f t="shared" si="51"/>
        <v/>
      </c>
      <c r="AA264" s="16" t="str">
        <f t="shared" si="52"/>
        <v/>
      </c>
      <c r="AB264" s="16" t="str">
        <f t="shared" si="53"/>
        <v/>
      </c>
      <c r="AC264" s="16" t="str">
        <f t="shared" si="54"/>
        <v/>
      </c>
      <c r="AD264" s="16" t="str">
        <f t="shared" si="55"/>
        <v/>
      </c>
      <c r="AE264" s="16" t="str">
        <f t="shared" si="56"/>
        <v/>
      </c>
      <c r="AF264" s="16" t="str">
        <f t="shared" si="57"/>
        <v/>
      </c>
      <c r="AG264" s="16" t="str">
        <f t="shared" si="58"/>
        <v/>
      </c>
      <c r="AH264" s="16" t="str">
        <f t="shared" si="59"/>
        <v/>
      </c>
      <c r="AI264" s="16" t="str">
        <f t="shared" si="60"/>
        <v/>
      </c>
      <c r="AJ264" s="16" t="str">
        <f t="shared" si="61"/>
        <v/>
      </c>
      <c r="AK264" s="16" t="str">
        <f t="shared" si="62"/>
        <v/>
      </c>
      <c r="AL264" s="16" t="str">
        <f t="shared" si="63"/>
        <v/>
      </c>
      <c r="AM264" s="16" t="str">
        <f t="shared" si="64"/>
        <v/>
      </c>
      <c r="AN264" s="16" t="str">
        <f t="shared" si="65"/>
        <v/>
      </c>
      <c r="AP264" s="16" t="str">
        <f>IF($H264=AP$255,"純水系統("&amp;$I264&amp;")","")</f>
        <v/>
      </c>
      <c r="AQ264" s="16" t="str">
        <f t="shared" si="66"/>
        <v/>
      </c>
      <c r="AR264" s="16" t="str">
        <f t="shared" si="67"/>
        <v/>
      </c>
      <c r="AS264" s="16" t="str">
        <f t="shared" si="68"/>
        <v/>
      </c>
      <c r="AT264" s="16" t="str">
        <f t="shared" si="69"/>
        <v/>
      </c>
      <c r="AU264" s="16" t="str">
        <f t="shared" si="70"/>
        <v/>
      </c>
      <c r="AV264" s="16" t="str">
        <f t="shared" si="71"/>
        <v/>
      </c>
      <c r="AW264" s="16" t="str">
        <f t="shared" si="72"/>
        <v/>
      </c>
      <c r="AX264" s="16" t="str">
        <f t="shared" si="73"/>
        <v/>
      </c>
      <c r="AY264" s="16" t="str">
        <f t="shared" si="74"/>
        <v/>
      </c>
    </row>
    <row r="265" spans="1:51" s="16" customFormat="1" ht="24.95" customHeight="1" x14ac:dyDescent="0.25"/>
    <row r="266" spans="1:51" s="16" customFormat="1" ht="24.95" customHeight="1" x14ac:dyDescent="0.25"/>
    <row r="267" spans="1:51" s="16" customFormat="1" ht="24.95" customHeight="1" x14ac:dyDescent="0.25"/>
    <row r="268" spans="1:51" s="16" customFormat="1" ht="24.95" customHeight="1" x14ac:dyDescent="0.25"/>
    <row r="269" spans="1:51" s="16" customFormat="1" ht="24.95" customHeight="1" x14ac:dyDescent="0.25">
      <c r="A269" s="108" t="s">
        <v>94</v>
      </c>
      <c r="B269" s="108"/>
      <c r="D269" s="108" t="s">
        <v>93</v>
      </c>
      <c r="E269" s="108"/>
    </row>
    <row r="270" spans="1:51" s="16" customFormat="1" ht="24.95" customHeight="1" x14ac:dyDescent="0.25">
      <c r="A270" s="16" t="s">
        <v>32</v>
      </c>
      <c r="B270" s="16">
        <f>SUMIF($B$245:$B$252,$A270,$C$245:$C$252)+SUMIF($D$245:$D$252,$A270,$E$245:$E$252)+SUMIF($F$245:$F$252,$A270,$G$245:$G$252)+SUMIF($H$245:$H$252,$A270,$I$245:$I$252)</f>
        <v>0</v>
      </c>
      <c r="D270" s="16" t="s">
        <v>32</v>
      </c>
      <c r="E270" s="16">
        <f>SUMIF($B$256:$B$264,$D270,$C$256:$C$264)+SUMIF($D$256:$D$264,$D270,$E$256:$E$264)+SUMIF($F$256:$F$264,$D270,$G$256:$G$264)+SUMIF($H$256:$H$264,$D270,$I$256:$I$264)</f>
        <v>0</v>
      </c>
    </row>
    <row r="271" spans="1:51" s="16" customFormat="1" ht="24.95" customHeight="1" x14ac:dyDescent="0.25">
      <c r="A271" s="16" t="s">
        <v>34</v>
      </c>
      <c r="B271" s="16">
        <f t="shared" ref="B271:B279" si="76">SUMIF($B$245:$B$252,$A271,$C$245:$C$252)+SUMIF($D$245:$D$252,$A271,$E$245:$E$252)+SUMIF($F$245:$F$252,$A271,$G$245:$G$252)+SUMIF($H$245:$H$252,$A271,$I$245:$I$252)</f>
        <v>0</v>
      </c>
      <c r="D271" s="16" t="s">
        <v>34</v>
      </c>
      <c r="E271" s="16">
        <f t="shared" ref="E271:E279" si="77">SUMIF($B$256:$B$264,$D271,$C$256:$C$264)+SUMIF($D$256:$D$264,$D271,$E$256:$E$264)+SUMIF($F$256:$F$264,$D271,$G$256:$G$264)+SUMIF($H$256:$H$264,$D271,$I$256:$I$264)</f>
        <v>0</v>
      </c>
    </row>
    <row r="272" spans="1:51" s="16" customFormat="1" ht="24.95" customHeight="1" x14ac:dyDescent="0.25">
      <c r="A272" s="16" t="s">
        <v>33</v>
      </c>
      <c r="B272" s="16">
        <f t="shared" si="76"/>
        <v>0</v>
      </c>
      <c r="D272" s="16" t="s">
        <v>33</v>
      </c>
      <c r="E272" s="16">
        <f t="shared" si="77"/>
        <v>0</v>
      </c>
    </row>
    <row r="273" spans="1:25" s="16" customFormat="1" ht="24.95" customHeight="1" x14ac:dyDescent="0.25">
      <c r="A273" s="16" t="s">
        <v>35</v>
      </c>
      <c r="B273" s="16">
        <f t="shared" si="76"/>
        <v>0</v>
      </c>
      <c r="D273" s="16" t="s">
        <v>35</v>
      </c>
      <c r="E273" s="16">
        <f t="shared" si="77"/>
        <v>0</v>
      </c>
    </row>
    <row r="274" spans="1:25" s="16" customFormat="1" ht="24.95" customHeight="1" x14ac:dyDescent="0.25">
      <c r="A274" s="16" t="s">
        <v>36</v>
      </c>
      <c r="B274" s="16">
        <f t="shared" si="76"/>
        <v>0</v>
      </c>
      <c r="D274" s="16" t="s">
        <v>36</v>
      </c>
      <c r="E274" s="16">
        <f t="shared" si="77"/>
        <v>0</v>
      </c>
    </row>
    <row r="275" spans="1:25" s="16" customFormat="1" ht="24.95" customHeight="1" x14ac:dyDescent="0.25">
      <c r="A275" s="16" t="s">
        <v>37</v>
      </c>
      <c r="B275" s="16">
        <f t="shared" si="76"/>
        <v>0</v>
      </c>
      <c r="D275" s="16" t="s">
        <v>37</v>
      </c>
      <c r="E275" s="16">
        <f t="shared" si="77"/>
        <v>0</v>
      </c>
    </row>
    <row r="276" spans="1:25" s="16" customFormat="1" ht="24.95" customHeight="1" x14ac:dyDescent="0.25">
      <c r="A276" s="16" t="s">
        <v>38</v>
      </c>
      <c r="B276" s="16">
        <f t="shared" si="76"/>
        <v>0</v>
      </c>
      <c r="D276" s="16" t="s">
        <v>38</v>
      </c>
      <c r="E276" s="16">
        <f t="shared" si="77"/>
        <v>0</v>
      </c>
    </row>
    <row r="277" spans="1:25" s="16" customFormat="1" ht="24.95" customHeight="1" x14ac:dyDescent="0.25">
      <c r="A277" s="16" t="s">
        <v>39</v>
      </c>
      <c r="B277" s="16">
        <f t="shared" si="76"/>
        <v>0</v>
      </c>
      <c r="D277" s="16" t="s">
        <v>39</v>
      </c>
      <c r="E277" s="16">
        <f t="shared" si="77"/>
        <v>0</v>
      </c>
    </row>
    <row r="278" spans="1:25" s="16" customFormat="1" ht="24.95" customHeight="1" x14ac:dyDescent="0.25">
      <c r="A278" s="16" t="s">
        <v>87</v>
      </c>
      <c r="B278" s="16">
        <f t="shared" si="76"/>
        <v>0</v>
      </c>
      <c r="D278" s="16" t="s">
        <v>87</v>
      </c>
      <c r="E278" s="16">
        <f>SUMIF($B$256:$B$264,$D278,$C$256:$C$264)+SUMIF($D$256:$D$264,$D278,$E$256:$E$264)+SUMIF($F$256:$F$264,$D278,$G$256:$G$264)+SUMIF($H$256:$H$264,$D278,$I$256:$I$264)</f>
        <v>0</v>
      </c>
    </row>
    <row r="279" spans="1:25" s="16" customFormat="1" ht="24.95" customHeight="1" x14ac:dyDescent="0.25">
      <c r="A279" s="16" t="s">
        <v>124</v>
      </c>
      <c r="B279" s="16">
        <f t="shared" si="76"/>
        <v>0</v>
      </c>
      <c r="D279" s="16" t="s">
        <v>124</v>
      </c>
      <c r="E279" s="16">
        <f t="shared" si="77"/>
        <v>0</v>
      </c>
    </row>
    <row r="280" spans="1:25" s="16" customFormat="1" ht="24.95" customHeight="1" x14ac:dyDescent="0.25"/>
    <row r="281" spans="1:25" s="16" customFormat="1" ht="24.95" customHeight="1" x14ac:dyDescent="0.25"/>
    <row r="282" spans="1:25" s="16" customFormat="1" ht="24.95" customHeight="1" x14ac:dyDescent="0.25"/>
    <row r="283" spans="1:25" s="16" customFormat="1" ht="24.95" customHeight="1" x14ac:dyDescent="0.25"/>
    <row r="284" spans="1:25" s="16" customFormat="1" ht="24.95" customHeight="1" x14ac:dyDescent="0.25">
      <c r="Q284" s="16" t="str">
        <f>IF($D263=U$255,"純水系統("&amp;$E263&amp;")","")</f>
        <v/>
      </c>
      <c r="R284" s="16" t="str">
        <f>IF($D263=V$255,"冷卻水塔("&amp;$E263&amp;")","")</f>
        <v/>
      </c>
      <c r="S284" s="16" t="str">
        <f>IF($D263=W$255,"製程("&amp;$E263&amp;")","")</f>
        <v/>
      </c>
      <c r="T284" s="16" t="str">
        <f>IF($D263=X$255,"鍋爐("&amp;$E263&amp;")","")</f>
        <v/>
      </c>
      <c r="U284" s="16" t="str">
        <f>IF($D263=Y$255,"洗滌塔("&amp;$E263&amp;")","")</f>
        <v/>
      </c>
      <c r="V284" s="16" t="str">
        <f>IF($D263=Z$255,"民生("&amp;$E263&amp;")","")</f>
        <v/>
      </c>
      <c r="W284" s="16" t="str">
        <f>IF($D263=AA$255,"其他("&amp;$E263&amp;")","")</f>
        <v/>
      </c>
      <c r="X284" s="16" t="str">
        <f>IF($D263=AB$255,"污水處理系統("&amp;$E263&amp;")","")</f>
        <v/>
      </c>
      <c r="Y284" s="16" t="str">
        <f>IF($D263=AC$255,"原水("&amp;$E263&amp;")","")</f>
        <v/>
      </c>
    </row>
    <row r="285" spans="1:25" s="16" customFormat="1" ht="24.95" customHeight="1" x14ac:dyDescent="0.25"/>
    <row r="286" spans="1:25" s="16" customFormat="1" ht="24.95" customHeight="1" x14ac:dyDescent="0.25"/>
    <row r="287" spans="1:25" s="16" customFormat="1" ht="24.95" customHeight="1" x14ac:dyDescent="0.25"/>
    <row r="288" spans="1:25" s="16" customFormat="1" ht="24.95" customHeight="1" x14ac:dyDescent="0.25"/>
    <row r="289" s="16" customFormat="1" ht="24.95" customHeight="1" x14ac:dyDescent="0.25"/>
  </sheetData>
  <sheetProtection algorithmName="SHA-512" hashValue="5bghyMxDmpF2thfmpWFwrjHwte1d7QotT00iyTWIMt632CUCRM35wiYL2usPuH7N8Pv1SHn4Ia/q5dM6aoGqKQ==" saltValue="RfScs6g1nY9atveuFy4y7w==" spinCount="100000" sheet="1" objects="1" scenarios="1"/>
  <mergeCells count="243">
    <mergeCell ref="U243:AC243"/>
    <mergeCell ref="K243:S243"/>
    <mergeCell ref="AE243:AM243"/>
    <mergeCell ref="AO243:AW243"/>
    <mergeCell ref="K254:T254"/>
    <mergeCell ref="U254:AD254"/>
    <mergeCell ref="AE254:AN254"/>
    <mergeCell ref="AP254:AY254"/>
    <mergeCell ref="A28:B29"/>
    <mergeCell ref="J195:J196"/>
    <mergeCell ref="E175:E176"/>
    <mergeCell ref="C195:C196"/>
    <mergeCell ref="A203:B203"/>
    <mergeCell ref="E150:E151"/>
    <mergeCell ref="G150:G151"/>
    <mergeCell ref="G156:G157"/>
    <mergeCell ref="D145:D146"/>
    <mergeCell ref="E145:E146"/>
    <mergeCell ref="F145:F146"/>
    <mergeCell ref="E161:E162"/>
    <mergeCell ref="G161:G162"/>
    <mergeCell ref="A200:B202"/>
    <mergeCell ref="D170:D171"/>
    <mergeCell ref="E170:E171"/>
    <mergeCell ref="A129:A130"/>
    <mergeCell ref="C129:C130"/>
    <mergeCell ref="A179:A180"/>
    <mergeCell ref="A156:A157"/>
    <mergeCell ref="B156:C157"/>
    <mergeCell ref="B150:B152"/>
    <mergeCell ref="C179:C180"/>
    <mergeCell ref="B133:C133"/>
    <mergeCell ref="B108:C108"/>
    <mergeCell ref="B154:B155"/>
    <mergeCell ref="C145:C146"/>
    <mergeCell ref="B158:C158"/>
    <mergeCell ref="C170:C171"/>
    <mergeCell ref="E200:E201"/>
    <mergeCell ref="G200:G201"/>
    <mergeCell ref="A204:B205"/>
    <mergeCell ref="R19:Y19"/>
    <mergeCell ref="R35:T35"/>
    <mergeCell ref="R36:T37"/>
    <mergeCell ref="P27:R27"/>
    <mergeCell ref="P28:R29"/>
    <mergeCell ref="P24:R26"/>
    <mergeCell ref="A175:A177"/>
    <mergeCell ref="A150:A152"/>
    <mergeCell ref="A125:A127"/>
    <mergeCell ref="A100:A102"/>
    <mergeCell ref="A75:A77"/>
    <mergeCell ref="A50:A52"/>
    <mergeCell ref="A79:A80"/>
    <mergeCell ref="A30:A31"/>
    <mergeCell ref="A54:A55"/>
    <mergeCell ref="A56:A57"/>
    <mergeCell ref="A81:A82"/>
    <mergeCell ref="A104:A105"/>
    <mergeCell ref="A106:A107"/>
    <mergeCell ref="A131:A132"/>
    <mergeCell ref="B131:C132"/>
    <mergeCell ref="B254:G254"/>
    <mergeCell ref="D269:E269"/>
    <mergeCell ref="A269:B269"/>
    <mergeCell ref="B179:B180"/>
    <mergeCell ref="B175:B177"/>
    <mergeCell ref="G195:G196"/>
    <mergeCell ref="H195:H196"/>
    <mergeCell ref="I195:I196"/>
    <mergeCell ref="D195:D196"/>
    <mergeCell ref="E195:E196"/>
    <mergeCell ref="F195:F196"/>
    <mergeCell ref="B183:C183"/>
    <mergeCell ref="G206:G207"/>
    <mergeCell ref="A181:A182"/>
    <mergeCell ref="B181:C182"/>
    <mergeCell ref="C204:C205"/>
    <mergeCell ref="A206:A207"/>
    <mergeCell ref="B206:C207"/>
    <mergeCell ref="B243:G243"/>
    <mergeCell ref="E211:E212"/>
    <mergeCell ref="G211:G212"/>
    <mergeCell ref="G181:G182"/>
    <mergeCell ref="E186:E187"/>
    <mergeCell ref="G186:G187"/>
    <mergeCell ref="L11:L12"/>
    <mergeCell ref="L14:L16"/>
    <mergeCell ref="J70:J71"/>
    <mergeCell ref="J45:J46"/>
    <mergeCell ref="I45:I46"/>
    <mergeCell ref="E95:E96"/>
    <mergeCell ref="F95:F96"/>
    <mergeCell ref="I70:I71"/>
    <mergeCell ref="C95:C96"/>
    <mergeCell ref="D95:D96"/>
    <mergeCell ref="C79:C80"/>
    <mergeCell ref="C45:C46"/>
    <mergeCell ref="D45:D46"/>
    <mergeCell ref="B58:C58"/>
    <mergeCell ref="B54:B55"/>
    <mergeCell ref="G56:G57"/>
    <mergeCell ref="E61:E62"/>
    <mergeCell ref="G61:G62"/>
    <mergeCell ref="E75:E76"/>
    <mergeCell ref="G75:G76"/>
    <mergeCell ref="B79:B80"/>
    <mergeCell ref="B81:C82"/>
    <mergeCell ref="G50:G51"/>
    <mergeCell ref="B83:C83"/>
    <mergeCell ref="J20:J21"/>
    <mergeCell ref="C15:F15"/>
    <mergeCell ref="H16:I16"/>
    <mergeCell ref="H15:K15"/>
    <mergeCell ref="A10:K10"/>
    <mergeCell ref="B11:B12"/>
    <mergeCell ref="C11:C12"/>
    <mergeCell ref="D11:D12"/>
    <mergeCell ref="E11:E12"/>
    <mergeCell ref="F11:F12"/>
    <mergeCell ref="G11:G12"/>
    <mergeCell ref="H11:H12"/>
    <mergeCell ref="I11:I12"/>
    <mergeCell ref="A12:A13"/>
    <mergeCell ref="A14:B14"/>
    <mergeCell ref="C14:K14"/>
    <mergeCell ref="I170:I171"/>
    <mergeCell ref="A1:D1"/>
    <mergeCell ref="B2:D2"/>
    <mergeCell ref="B5:D5"/>
    <mergeCell ref="F1:I1"/>
    <mergeCell ref="D20:D21"/>
    <mergeCell ref="E20:E21"/>
    <mergeCell ref="F20:F21"/>
    <mergeCell ref="I20:I21"/>
    <mergeCell ref="F7:G7"/>
    <mergeCell ref="F2:G2"/>
    <mergeCell ref="F3:G3"/>
    <mergeCell ref="F4:G4"/>
    <mergeCell ref="F5:G5"/>
    <mergeCell ref="F6:G6"/>
    <mergeCell ref="H2:I2"/>
    <mergeCell ref="H3:I3"/>
    <mergeCell ref="H4:I4"/>
    <mergeCell ref="H5:I5"/>
    <mergeCell ref="H6:I6"/>
    <mergeCell ref="H7:I7"/>
    <mergeCell ref="F170:F171"/>
    <mergeCell ref="A154:A155"/>
    <mergeCell ref="C154:C155"/>
    <mergeCell ref="E86:E87"/>
    <mergeCell ref="G86:G87"/>
    <mergeCell ref="J120:J121"/>
    <mergeCell ref="G95:G96"/>
    <mergeCell ref="H95:H96"/>
    <mergeCell ref="I95:I96"/>
    <mergeCell ref="J95:J96"/>
    <mergeCell ref="G175:G176"/>
    <mergeCell ref="J170:J171"/>
    <mergeCell ref="J145:J146"/>
    <mergeCell ref="G106:G107"/>
    <mergeCell ref="G100:G101"/>
    <mergeCell ref="G111:G112"/>
    <mergeCell ref="G125:G126"/>
    <mergeCell ref="G120:G121"/>
    <mergeCell ref="G131:G132"/>
    <mergeCell ref="G136:G137"/>
    <mergeCell ref="G145:G146"/>
    <mergeCell ref="H145:H146"/>
    <mergeCell ref="I145:I146"/>
    <mergeCell ref="H120:H121"/>
    <mergeCell ref="I120:I121"/>
    <mergeCell ref="G170:G171"/>
    <mergeCell ref="H170:H171"/>
    <mergeCell ref="E25:E26"/>
    <mergeCell ref="E36:E37"/>
    <mergeCell ref="C28:C29"/>
    <mergeCell ref="B30:C31"/>
    <mergeCell ref="C54:C55"/>
    <mergeCell ref="B56:C57"/>
    <mergeCell ref="B75:B77"/>
    <mergeCell ref="B50:B52"/>
    <mergeCell ref="G81:G82"/>
    <mergeCell ref="A27:B27"/>
    <mergeCell ref="A24:B26"/>
    <mergeCell ref="E100:E101"/>
    <mergeCell ref="E111:E112"/>
    <mergeCell ref="E125:E126"/>
    <mergeCell ref="B129:B130"/>
    <mergeCell ref="E136:E137"/>
    <mergeCell ref="B125:B127"/>
    <mergeCell ref="C120:C121"/>
    <mergeCell ref="D120:D121"/>
    <mergeCell ref="E120:E121"/>
    <mergeCell ref="B100:B102"/>
    <mergeCell ref="B104:B105"/>
    <mergeCell ref="F120:F121"/>
    <mergeCell ref="C104:C105"/>
    <mergeCell ref="B106:C107"/>
    <mergeCell ref="A15:B15"/>
    <mergeCell ref="G20:G21"/>
    <mergeCell ref="H20:H21"/>
    <mergeCell ref="C20:C21"/>
    <mergeCell ref="B32:C32"/>
    <mergeCell ref="D75:D76"/>
    <mergeCell ref="B72:C73"/>
    <mergeCell ref="C70:C71"/>
    <mergeCell ref="D70:D71"/>
    <mergeCell ref="E70:E71"/>
    <mergeCell ref="F70:F71"/>
    <mergeCell ref="G70:G71"/>
    <mergeCell ref="H70:H71"/>
    <mergeCell ref="E50:E51"/>
    <mergeCell ref="E45:E46"/>
    <mergeCell ref="F45:F46"/>
    <mergeCell ref="G45:G46"/>
    <mergeCell ref="G25:G26"/>
    <mergeCell ref="G31:G32"/>
    <mergeCell ref="G36:G37"/>
    <mergeCell ref="H45:H46"/>
    <mergeCell ref="Z20:Z21"/>
    <mergeCell ref="K20:K21"/>
    <mergeCell ref="K45:K46"/>
    <mergeCell ref="K70:K71"/>
    <mergeCell ref="K95:K96"/>
    <mergeCell ref="K120:K121"/>
    <mergeCell ref="K145:K146"/>
    <mergeCell ref="K170:K171"/>
    <mergeCell ref="K195:K196"/>
    <mergeCell ref="U20:U21"/>
    <mergeCell ref="V36:V37"/>
    <mergeCell ref="R20:R21"/>
    <mergeCell ref="S20:S21"/>
    <mergeCell ref="T20:T21"/>
    <mergeCell ref="W20:W21"/>
    <mergeCell ref="X20:X21"/>
    <mergeCell ref="Y20:Y21"/>
    <mergeCell ref="T25:T26"/>
    <mergeCell ref="V25:V26"/>
    <mergeCell ref="V20:V21"/>
    <mergeCell ref="P30:P31"/>
    <mergeCell ref="Q30:R31"/>
    <mergeCell ref="V31:V32"/>
    <mergeCell ref="Q32:R32"/>
  </mergeCells>
  <phoneticPr fontId="2" type="noConversion"/>
  <conditionalFormatting sqref="E23">
    <cfRule type="containsText" dxfId="176" priority="75" operator="containsText" text="錯誤">
      <formula>NOT(ISERROR(SEARCH("錯誤",E23)))</formula>
    </cfRule>
    <cfRule type="containsText" dxfId="175" priority="76" operator="containsText" text="正確">
      <formula>NOT(ISERROR(SEARCH("正確",E23)))</formula>
    </cfRule>
  </conditionalFormatting>
  <conditionalFormatting sqref="E48">
    <cfRule type="containsText" dxfId="174" priority="73" operator="containsText" text="錯誤">
      <formula>NOT(ISERROR(SEARCH("錯誤",E48)))</formula>
    </cfRule>
    <cfRule type="containsText" dxfId="173" priority="74" operator="containsText" text="正確">
      <formula>NOT(ISERROR(SEARCH("正確",E48)))</formula>
    </cfRule>
  </conditionalFormatting>
  <conditionalFormatting sqref="E73">
    <cfRule type="containsText" dxfId="172" priority="71" operator="containsText" text="錯誤">
      <formula>NOT(ISERROR(SEARCH("錯誤",E73)))</formula>
    </cfRule>
    <cfRule type="containsText" dxfId="171" priority="72" operator="containsText" text="正確">
      <formula>NOT(ISERROR(SEARCH("正確",E73)))</formula>
    </cfRule>
  </conditionalFormatting>
  <conditionalFormatting sqref="E98">
    <cfRule type="containsText" dxfId="170" priority="69" operator="containsText" text="錯誤">
      <formula>NOT(ISERROR(SEARCH("錯誤",E98)))</formula>
    </cfRule>
    <cfRule type="containsText" dxfId="169" priority="70" operator="containsText" text="正確">
      <formula>NOT(ISERROR(SEARCH("正確",E98)))</formula>
    </cfRule>
  </conditionalFormatting>
  <conditionalFormatting sqref="E123">
    <cfRule type="containsText" dxfId="168" priority="67" operator="containsText" text="錯誤">
      <formula>NOT(ISERROR(SEARCH("錯誤",E123)))</formula>
    </cfRule>
    <cfRule type="containsText" dxfId="167" priority="68" operator="containsText" text="正確">
      <formula>NOT(ISERROR(SEARCH("正確",E123)))</formula>
    </cfRule>
  </conditionalFormatting>
  <conditionalFormatting sqref="E148">
    <cfRule type="containsText" dxfId="166" priority="65" operator="containsText" text="錯誤">
      <formula>NOT(ISERROR(SEARCH("錯誤",E148)))</formula>
    </cfRule>
    <cfRule type="containsText" dxfId="165" priority="66" operator="containsText" text="正確">
      <formula>NOT(ISERROR(SEARCH("正確",E148)))</formula>
    </cfRule>
  </conditionalFormatting>
  <conditionalFormatting sqref="E173">
    <cfRule type="containsText" dxfId="164" priority="63" operator="containsText" text="錯誤">
      <formula>NOT(ISERROR(SEARCH("錯誤",E173)))</formula>
    </cfRule>
    <cfRule type="containsText" dxfId="163" priority="64" operator="containsText" text="正確">
      <formula>NOT(ISERROR(SEARCH("正確",E173)))</formula>
    </cfRule>
  </conditionalFormatting>
  <conditionalFormatting sqref="E198">
    <cfRule type="containsText" dxfId="162" priority="61" operator="containsText" text="錯誤">
      <formula>NOT(ISERROR(SEARCH("錯誤",E198)))</formula>
    </cfRule>
    <cfRule type="containsText" dxfId="161" priority="62" operator="containsText" text="正確">
      <formula>NOT(ISERROR(SEARCH("正確",E198)))</formula>
    </cfRule>
  </conditionalFormatting>
  <conditionalFormatting sqref="B32:C32">
    <cfRule type="containsText" dxfId="160" priority="47" operator="containsText" text="正確">
      <formula>NOT(ISERROR(SEARCH("正確",B32)))</formula>
    </cfRule>
    <cfRule type="containsText" dxfId="159" priority="48" operator="containsText" text="原水取水量填寫有誤">
      <formula>NOT(ISERROR(SEARCH("原水取水量填寫有誤",B32)))</formula>
    </cfRule>
  </conditionalFormatting>
  <conditionalFormatting sqref="T23">
    <cfRule type="containsText" dxfId="158" priority="15" operator="containsText" text="錯誤">
      <formula>NOT(ISERROR(SEARCH("錯誤",T23)))</formula>
    </cfRule>
    <cfRule type="containsText" dxfId="157" priority="16" operator="containsText" text="正確">
      <formula>NOT(ISERROR(SEARCH("正確",T23)))</formula>
    </cfRule>
  </conditionalFormatting>
  <conditionalFormatting sqref="Q32:R32">
    <cfRule type="containsText" dxfId="156" priority="13" operator="containsText" text="正確">
      <formula>NOT(ISERROR(SEARCH("正確",Q32)))</formula>
    </cfRule>
    <cfRule type="containsText" dxfId="155" priority="14" operator="containsText" text="原水取水量填寫有誤">
      <formula>NOT(ISERROR(SEARCH("原水取水量填寫有誤",Q32)))</formula>
    </cfRule>
  </conditionalFormatting>
  <conditionalFormatting sqref="B58:C58">
    <cfRule type="containsText" dxfId="154" priority="11" operator="containsText" text="正確">
      <formula>NOT(ISERROR(SEARCH("正確",B58)))</formula>
    </cfRule>
    <cfRule type="containsText" dxfId="153" priority="12" operator="containsText" text="原水取水量填寫有誤">
      <formula>NOT(ISERROR(SEARCH("原水取水量填寫有誤",B58)))</formula>
    </cfRule>
  </conditionalFormatting>
  <conditionalFormatting sqref="B83:C83">
    <cfRule type="containsText" dxfId="152" priority="9" operator="containsText" text="正確">
      <formula>NOT(ISERROR(SEARCH("正確",B83)))</formula>
    </cfRule>
    <cfRule type="containsText" dxfId="151" priority="10" operator="containsText" text="原水取水量填寫有誤">
      <formula>NOT(ISERROR(SEARCH("原水取水量填寫有誤",B83)))</formula>
    </cfRule>
  </conditionalFormatting>
  <conditionalFormatting sqref="B108:C108">
    <cfRule type="containsText" dxfId="150" priority="7" operator="containsText" text="正確">
      <formula>NOT(ISERROR(SEARCH("正確",B108)))</formula>
    </cfRule>
    <cfRule type="containsText" dxfId="149" priority="8" operator="containsText" text="原水取水量填寫有誤">
      <formula>NOT(ISERROR(SEARCH("原水取水量填寫有誤",B108)))</formula>
    </cfRule>
  </conditionalFormatting>
  <conditionalFormatting sqref="B133:C133">
    <cfRule type="containsText" dxfId="148" priority="5" operator="containsText" text="正確">
      <formula>NOT(ISERROR(SEARCH("正確",B133)))</formula>
    </cfRule>
    <cfRule type="containsText" dxfId="147" priority="6" operator="containsText" text="原水取水量填寫有誤">
      <formula>NOT(ISERROR(SEARCH("原水取水量填寫有誤",B133)))</formula>
    </cfRule>
  </conditionalFormatting>
  <conditionalFormatting sqref="B158:C158">
    <cfRule type="containsText" dxfId="146" priority="3" operator="containsText" text="正確">
      <formula>NOT(ISERROR(SEARCH("正確",B158)))</formula>
    </cfRule>
    <cfRule type="containsText" dxfId="145" priority="4" operator="containsText" text="原水取水量填寫有誤">
      <formula>NOT(ISERROR(SEARCH("原水取水量填寫有誤",B158)))</formula>
    </cfRule>
  </conditionalFormatting>
  <conditionalFormatting sqref="B183:C183">
    <cfRule type="containsText" dxfId="144" priority="1" operator="containsText" text="正確">
      <formula>NOT(ISERROR(SEARCH("正確",B183)))</formula>
    </cfRule>
    <cfRule type="containsText" dxfId="143" priority="2" operator="containsText" text="原水取水量填寫有誤">
      <formula>NOT(ISERROR(SEARCH("原水取水量填寫有誤",B183)))</formula>
    </cfRule>
  </conditionalFormatting>
  <dataValidations count="2">
    <dataValidation type="list" allowBlank="1" showInputMessage="1" showErrorMessage="1" sqref="H40:H43 H190:H193 H165:H168 H140:H143 H115:H118 W40:W43 H65:H68 H215:H218 H90:H93" xr:uid="{00000000-0002-0000-0000-000000000000}">
      <formula1>$Y$1:$Y$9</formula1>
    </dataValidation>
    <dataValidation type="list" allowBlank="1" showInputMessage="1" showErrorMessage="1" sqref="D40:D43 D215:D218 D90:D93 D115:D118 D140:D143 D165:D168 D190:D193 D65:D68" xr:uid="{00000000-0002-0000-0000-000001000000}">
      <formula1>$X$1:$X$7</formula1>
    </dataValidation>
  </dataValidations>
  <hyperlinks>
    <hyperlink ref="C20:C21" location="請填寫黃底!A21:L45" display="純水系統" xr:uid="{00000000-0004-0000-0000-000000000000}"/>
    <hyperlink ref="D20:D21" location="請填寫黃底!A45:L70" display="冷卻水塔" xr:uid="{00000000-0004-0000-0000-000001000000}"/>
    <hyperlink ref="E20:E21" location="請填寫黃底!A71:L95" display="製程" xr:uid="{00000000-0004-0000-0000-000002000000}"/>
    <hyperlink ref="F20:F21" location="請填寫黃底!A95:L120" display="鍋爐" xr:uid="{00000000-0004-0000-0000-000003000000}"/>
    <hyperlink ref="G20:G21" location="請填寫黃底!A120:L145" display="洗滌塔" xr:uid="{00000000-0004-0000-0000-000004000000}"/>
    <hyperlink ref="H20:H21" location="請填寫黃底!A145:L170" display="民生" xr:uid="{00000000-0004-0000-0000-000005000000}"/>
    <hyperlink ref="I20:I21" location="請填寫黃底!A170:L195" display="其他" xr:uid="{00000000-0004-0000-0000-000006000000}"/>
    <hyperlink ref="J20:J21" location="請填寫黃底!A195:L220" display="污水處理系統" xr:uid="{00000000-0004-0000-0000-000007000000}"/>
    <hyperlink ref="K20:K21" location="請填寫黃底!P20:AA46" display="回收水處理系統" xr:uid="{00000000-0004-0000-0000-000008000000}"/>
    <hyperlink ref="C45:C46" location="請填寫黃底!A21:L45" display="純水系統" xr:uid="{00000000-0004-0000-0000-000009000000}"/>
    <hyperlink ref="D45:D46" location="請填寫黃底!A45:L70" display="冷卻水塔" xr:uid="{00000000-0004-0000-0000-00000A000000}"/>
    <hyperlink ref="E45:E46" location="請填寫黃底!A71:L95" display="製程" xr:uid="{00000000-0004-0000-0000-00000B000000}"/>
    <hyperlink ref="F45:F46" location="請填寫黃底!A95:L120" display="鍋爐" xr:uid="{00000000-0004-0000-0000-00000C000000}"/>
    <hyperlink ref="G45:G46" location="請填寫黃底!A120:L145" display="洗滌塔" xr:uid="{00000000-0004-0000-0000-00000D000000}"/>
    <hyperlink ref="H45:H46" location="請填寫黃底!A145:L170" display="民生" xr:uid="{00000000-0004-0000-0000-00000E000000}"/>
    <hyperlink ref="I45:I46" location="請填寫黃底!A170:L195" display="其他" xr:uid="{00000000-0004-0000-0000-00000F000000}"/>
    <hyperlink ref="J45:J46" location="請填寫黃底!A195:L220" display="污水處理系統" xr:uid="{00000000-0004-0000-0000-000010000000}"/>
    <hyperlink ref="K45:K46" location="請填寫黃底!P20:AA46" display="回收水處理系統" xr:uid="{00000000-0004-0000-0000-000011000000}"/>
    <hyperlink ref="C70:C71" location="請填寫黃底!A21:L45" display="純水系統" xr:uid="{00000000-0004-0000-0000-000012000000}"/>
    <hyperlink ref="D70:D71" location="請填寫黃底!A45:L70" display="冷卻水塔" xr:uid="{00000000-0004-0000-0000-000013000000}"/>
    <hyperlink ref="E70:E71" location="請填寫黃底!A71:L95" display="製程" xr:uid="{00000000-0004-0000-0000-000014000000}"/>
    <hyperlink ref="F70:F71" location="請填寫黃底!A95:L120" display="鍋爐" xr:uid="{00000000-0004-0000-0000-000015000000}"/>
    <hyperlink ref="G70:G71" location="請填寫黃底!A120:L145" display="洗滌塔" xr:uid="{00000000-0004-0000-0000-000016000000}"/>
    <hyperlink ref="H70:H71" location="請填寫黃底!A145:L170" display="民生" xr:uid="{00000000-0004-0000-0000-000017000000}"/>
    <hyperlink ref="I70:I71" location="請填寫黃底!A170:L195" display="其他" xr:uid="{00000000-0004-0000-0000-000018000000}"/>
    <hyperlink ref="J70:J71" location="請填寫黃底!A195:L220" display="污水處理系統" xr:uid="{00000000-0004-0000-0000-000019000000}"/>
    <hyperlink ref="K70:K71" location="請填寫黃底!P20:AA46" display="回收水處理系統" xr:uid="{00000000-0004-0000-0000-00001A000000}"/>
    <hyperlink ref="C95:C96" location="請填寫黃底!A21:L45" display="純水系統" xr:uid="{00000000-0004-0000-0000-00001B000000}"/>
    <hyperlink ref="D95:D96" location="請填寫黃底!A45:L70" display="冷卻水塔" xr:uid="{00000000-0004-0000-0000-00001C000000}"/>
    <hyperlink ref="E95:E96" location="請填寫黃底!A71:L95" display="製程" xr:uid="{00000000-0004-0000-0000-00001D000000}"/>
    <hyperlink ref="F95:F96" location="請填寫黃底!A95:L120" display="鍋爐" xr:uid="{00000000-0004-0000-0000-00001E000000}"/>
    <hyperlink ref="G95:G96" location="請填寫黃底!A120:L145" display="洗滌塔" xr:uid="{00000000-0004-0000-0000-00001F000000}"/>
    <hyperlink ref="H95:H96" location="請填寫黃底!A145:L170" display="民生" xr:uid="{00000000-0004-0000-0000-000020000000}"/>
    <hyperlink ref="I95:I96" location="請填寫黃底!A170:L195" display="其他" xr:uid="{00000000-0004-0000-0000-000021000000}"/>
    <hyperlink ref="J95:J96" location="請填寫黃底!A195:L220" display="污水處理系統" xr:uid="{00000000-0004-0000-0000-000022000000}"/>
    <hyperlink ref="K95:K96" location="請填寫黃底!P20:AA46" display="回收水處理系統" xr:uid="{00000000-0004-0000-0000-000023000000}"/>
    <hyperlink ref="C120:C121" location="請填寫黃底!A21:L45" display="純水系統" xr:uid="{00000000-0004-0000-0000-000024000000}"/>
    <hyperlink ref="D120:D121" location="請填寫黃底!A45:L70" display="冷卻水塔" xr:uid="{00000000-0004-0000-0000-000025000000}"/>
    <hyperlink ref="E120:E121" location="請填寫黃底!A71:L95" display="製程" xr:uid="{00000000-0004-0000-0000-000026000000}"/>
    <hyperlink ref="F120:F121" location="請填寫黃底!A95:L120" display="鍋爐" xr:uid="{00000000-0004-0000-0000-000027000000}"/>
    <hyperlink ref="G120:G121" location="請填寫黃底!A120:L145" display="洗滌塔" xr:uid="{00000000-0004-0000-0000-000028000000}"/>
    <hyperlink ref="H120:H121" location="請填寫黃底!A145:L170" display="民生" xr:uid="{00000000-0004-0000-0000-000029000000}"/>
    <hyperlink ref="I120:I121" location="請填寫黃底!A170:L195" display="其他" xr:uid="{00000000-0004-0000-0000-00002A000000}"/>
    <hyperlink ref="J120:J121" location="請填寫黃底!A195:L220" display="污水處理系統" xr:uid="{00000000-0004-0000-0000-00002B000000}"/>
    <hyperlink ref="K120:K121" location="請填寫黃底!P20:AA46" display="回收水處理系統" xr:uid="{00000000-0004-0000-0000-00002C000000}"/>
    <hyperlink ref="C145:C146" location="請填寫黃底!A21:L45" display="純水系統" xr:uid="{00000000-0004-0000-0000-00002D000000}"/>
    <hyperlink ref="D145:D146" location="請填寫黃底!A45:L70" display="冷卻水塔" xr:uid="{00000000-0004-0000-0000-00002E000000}"/>
    <hyperlink ref="E145:E146" location="請填寫黃底!A71:L95" display="製程" xr:uid="{00000000-0004-0000-0000-00002F000000}"/>
    <hyperlink ref="F145:F146" location="請填寫黃底!A95:L120" display="鍋爐" xr:uid="{00000000-0004-0000-0000-000030000000}"/>
    <hyperlink ref="G145:G146" location="請填寫黃底!A120:L145" display="洗滌塔" xr:uid="{00000000-0004-0000-0000-000031000000}"/>
    <hyperlink ref="H145:H146" location="請填寫黃底!A145:L170" display="民生" xr:uid="{00000000-0004-0000-0000-000032000000}"/>
    <hyperlink ref="I145:I146" location="請填寫黃底!A170:L195" display="其他" xr:uid="{00000000-0004-0000-0000-000033000000}"/>
    <hyperlink ref="J145:J146" location="請填寫黃底!A195:L220" display="污水處理系統" xr:uid="{00000000-0004-0000-0000-000034000000}"/>
    <hyperlink ref="K145:K146" location="請填寫黃底!P20:AA46" display="回收水處理系統" xr:uid="{00000000-0004-0000-0000-000035000000}"/>
    <hyperlink ref="C170:C171" location="請填寫黃底!A21:L45" display="純水系統" xr:uid="{00000000-0004-0000-0000-000036000000}"/>
    <hyperlink ref="D170:D171" location="請填寫黃底!A45:L70" display="冷卻水塔" xr:uid="{00000000-0004-0000-0000-000037000000}"/>
    <hyperlink ref="E170:E171" location="請填寫黃底!A71:L95" display="製程" xr:uid="{00000000-0004-0000-0000-000038000000}"/>
    <hyperlink ref="F170:F171" location="請填寫黃底!A95:L120" display="鍋爐" xr:uid="{00000000-0004-0000-0000-000039000000}"/>
    <hyperlink ref="G170:G171" location="請填寫黃底!A120:L145" display="洗滌塔" xr:uid="{00000000-0004-0000-0000-00003A000000}"/>
    <hyperlink ref="H170:H171" location="請填寫黃底!A145:L170" display="民生" xr:uid="{00000000-0004-0000-0000-00003B000000}"/>
    <hyperlink ref="I170:I171" location="請填寫黃底!A170:L195" display="其他" xr:uid="{00000000-0004-0000-0000-00003C000000}"/>
    <hyperlink ref="J170:J171" location="請填寫黃底!A195:L220" display="污水處理系統" xr:uid="{00000000-0004-0000-0000-00003D000000}"/>
    <hyperlink ref="K170:K171" location="請填寫黃底!P20:AA46" display="回收水處理系統" xr:uid="{00000000-0004-0000-0000-00003E000000}"/>
    <hyperlink ref="C195:C196" location="請填寫黃底!A21:L45" display="純水系統" xr:uid="{00000000-0004-0000-0000-00003F000000}"/>
    <hyperlink ref="D195:D196" location="請填寫黃底!A45:L70" display="冷卻水塔" xr:uid="{00000000-0004-0000-0000-000040000000}"/>
    <hyperlink ref="E195:E196" location="請填寫黃底!A71:L95" display="製程" xr:uid="{00000000-0004-0000-0000-000041000000}"/>
    <hyperlink ref="F195:F196" location="請填寫黃底!A95:L120" display="鍋爐" xr:uid="{00000000-0004-0000-0000-000042000000}"/>
    <hyperlink ref="G195:G196" location="請填寫黃底!A120:L145" display="洗滌塔" xr:uid="{00000000-0004-0000-0000-000043000000}"/>
    <hyperlink ref="H195:H196" location="請填寫黃底!A145:L170" display="民生" xr:uid="{00000000-0004-0000-0000-000044000000}"/>
    <hyperlink ref="I195:I196" location="請填寫黃底!A170:L195" display="其他" xr:uid="{00000000-0004-0000-0000-000045000000}"/>
    <hyperlink ref="J195:J196" location="請填寫黃底!A195:L220" display="污水處理系統" xr:uid="{00000000-0004-0000-0000-000046000000}"/>
    <hyperlink ref="K195:K196" location="請填寫黃底!P20:AA46" display="回收水處理系統" xr:uid="{00000000-0004-0000-0000-000047000000}"/>
    <hyperlink ref="R20:R21" location="請填寫黃底!A21:L45" display="純水系統" xr:uid="{00000000-0004-0000-0000-000048000000}"/>
    <hyperlink ref="S20:S21" location="請填寫黃底!A45:L70" display="冷卻水塔" xr:uid="{00000000-0004-0000-0000-000049000000}"/>
    <hyperlink ref="T20:T21" location="請填寫黃底!A71:L95" display="製程" xr:uid="{00000000-0004-0000-0000-00004A000000}"/>
    <hyperlink ref="U20:U21" location="請填寫黃底!A95:L120" display="鍋爐" xr:uid="{00000000-0004-0000-0000-00004B000000}"/>
    <hyperlink ref="V20:V21" location="請填寫黃底!A120:L145" display="洗滌塔" xr:uid="{00000000-0004-0000-0000-00004C000000}"/>
    <hyperlink ref="W20:W21" location="請填寫黃底!A145:L170" display="民生" xr:uid="{00000000-0004-0000-0000-00004D000000}"/>
    <hyperlink ref="X20:X21" location="請填寫黃底!A170:L195" display="其他" xr:uid="{00000000-0004-0000-0000-00004E000000}"/>
    <hyperlink ref="Y20:Y21" location="請填寫黃底!A195:L220" display="污水處理系統" xr:uid="{00000000-0004-0000-0000-00004F000000}"/>
    <hyperlink ref="Z20:Z21" location="請填寫黃底!P20:AA46" display="回收水處理系統" xr:uid="{00000000-0004-0000-0000-000050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1">
    <tabColor theme="8" tint="0.59999389629810485"/>
    <pageSetUpPr fitToPage="1"/>
  </sheetPr>
  <dimension ref="D3:JB213"/>
  <sheetViews>
    <sheetView showGridLines="0" topLeftCell="A33" zoomScale="40" zoomScaleNormal="40" workbookViewId="0">
      <selection activeCell="GZ62" sqref="GZ62"/>
    </sheetView>
  </sheetViews>
  <sheetFormatPr defaultColWidth="1.875" defaultRowHeight="10.35" customHeight="1" x14ac:dyDescent="0.25"/>
  <cols>
    <col min="1" max="26" width="1.875" style="5"/>
    <col min="27" max="27" width="1.875" style="5" customWidth="1"/>
    <col min="28" max="34" width="1.875" style="4"/>
    <col min="35" max="101" width="1.875" style="5"/>
    <col min="102" max="102" width="1.875" style="5" customWidth="1"/>
    <col min="103" max="201" width="1.875" style="5"/>
    <col min="202" max="202" width="1.875" style="5" customWidth="1"/>
    <col min="203" max="205" width="1.875" style="5"/>
    <col min="206" max="206" width="1.875" style="5" customWidth="1"/>
    <col min="207" max="211" width="1.875" style="5"/>
    <col min="212" max="213" width="1.875" style="5" customWidth="1"/>
    <col min="214" max="290" width="1.875" style="5"/>
    <col min="291" max="291" width="1.875" style="5" customWidth="1"/>
    <col min="292" max="16384" width="1.875" style="5"/>
  </cols>
  <sheetData>
    <row r="3" spans="96:179" ht="10.35" customHeight="1" x14ac:dyDescent="0.25">
      <c r="FA3" s="142" t="str">
        <f>IF(ROUND(請填寫黃底!$G$175,1)&gt;0,"c8="&amp;ROUND(請填寫黃底!$G$175,1),"")</f>
        <v/>
      </c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</row>
    <row r="4" spans="96:179" ht="10.35" customHeight="1" x14ac:dyDescent="0.25"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</row>
    <row r="5" spans="96:179" ht="10.35" customHeight="1" x14ac:dyDescent="0.25">
      <c r="CR5" s="159" t="str">
        <f>請填寫黃底!B175</f>
        <v/>
      </c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60" t="str">
        <f>請填寫黃底!A175</f>
        <v/>
      </c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EI5" s="158" t="str">
        <f>IF(ROUND(請填寫黃底!E175,1),"w8=","")</f>
        <v/>
      </c>
      <c r="EJ5" s="158"/>
      <c r="EK5" s="158"/>
      <c r="EL5" s="158"/>
      <c r="EM5" s="158"/>
      <c r="EN5" s="158"/>
      <c r="EO5" s="158"/>
      <c r="EP5" s="158"/>
      <c r="EQ5" s="158"/>
      <c r="ER5" s="148" t="str">
        <f>IFERROR(IF(ROUND(請填寫黃底!$E$175,1),ROUND(請填寫黃底!$E$175,1),""),"")</f>
        <v/>
      </c>
      <c r="ES5" s="148"/>
      <c r="ET5" s="148"/>
      <c r="EU5" s="148"/>
      <c r="EV5" s="148"/>
      <c r="EW5" s="148"/>
      <c r="EX5" s="148"/>
      <c r="EY5" s="148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</row>
    <row r="6" spans="96:179" ht="10.35" customHeight="1" x14ac:dyDescent="0.25"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EI6" s="158"/>
      <c r="EJ6" s="158"/>
      <c r="EK6" s="158"/>
      <c r="EL6" s="158"/>
      <c r="EM6" s="158"/>
      <c r="EN6" s="158"/>
      <c r="EO6" s="158"/>
      <c r="EP6" s="158"/>
      <c r="EQ6" s="158"/>
      <c r="ER6" s="148"/>
      <c r="ES6" s="148"/>
      <c r="ET6" s="148"/>
      <c r="EU6" s="148"/>
      <c r="EV6" s="148"/>
      <c r="EW6" s="148"/>
      <c r="EX6" s="148"/>
      <c r="EY6" s="148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</row>
    <row r="7" spans="96:179" ht="10.35" customHeight="1" x14ac:dyDescent="0.25"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EI7" s="158"/>
      <c r="EJ7" s="158"/>
      <c r="EK7" s="158"/>
      <c r="EL7" s="158"/>
      <c r="EM7" s="158"/>
      <c r="EN7" s="158"/>
      <c r="EO7" s="158"/>
      <c r="EP7" s="158"/>
      <c r="EQ7" s="158"/>
      <c r="ER7" s="148"/>
      <c r="ES7" s="148"/>
      <c r="ET7" s="148"/>
      <c r="EU7" s="148"/>
      <c r="EV7" s="148"/>
      <c r="EW7" s="148"/>
      <c r="EX7" s="148"/>
      <c r="EY7" s="148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</row>
    <row r="8" spans="96:179" ht="10.35" customHeight="1" x14ac:dyDescent="0.25"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EI8" s="158"/>
      <c r="EJ8" s="158"/>
      <c r="EK8" s="158"/>
      <c r="EL8" s="158"/>
      <c r="EM8" s="158"/>
      <c r="EN8" s="158"/>
      <c r="EO8" s="158"/>
      <c r="EP8" s="158"/>
      <c r="EQ8" s="158"/>
      <c r="ER8" s="148"/>
      <c r="ES8" s="148"/>
      <c r="ET8" s="148"/>
      <c r="EU8" s="148"/>
      <c r="EV8" s="148"/>
      <c r="EW8" s="148"/>
      <c r="EX8" s="148"/>
      <c r="EY8" s="148"/>
    </row>
    <row r="9" spans="96:179" ht="10.35" customHeight="1" x14ac:dyDescent="0.25"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EI9" s="158"/>
      <c r="EJ9" s="158"/>
      <c r="EK9" s="158"/>
      <c r="EL9" s="158"/>
      <c r="EM9" s="158"/>
      <c r="EN9" s="158"/>
      <c r="EO9" s="158"/>
      <c r="EP9" s="158"/>
      <c r="EQ9" s="158"/>
      <c r="ER9" s="148"/>
      <c r="ES9" s="148"/>
      <c r="ET9" s="148"/>
      <c r="EU9" s="148"/>
      <c r="EV9" s="148"/>
      <c r="EW9" s="148"/>
      <c r="EX9" s="148"/>
      <c r="EY9" s="148"/>
    </row>
    <row r="10" spans="96:179" ht="10.35" customHeight="1" x14ac:dyDescent="0.25">
      <c r="CR10" s="159"/>
      <c r="CS10" s="159"/>
      <c r="CT10" s="159"/>
      <c r="CU10" s="159"/>
      <c r="CV10" s="159"/>
      <c r="CW10" s="159"/>
      <c r="CX10" s="159"/>
      <c r="CY10" s="159"/>
      <c r="CZ10" s="159"/>
      <c r="DA10" s="159"/>
      <c r="DB10" s="159"/>
      <c r="DC10" s="159"/>
      <c r="DD10" s="159"/>
      <c r="DE10" s="159"/>
      <c r="DF10" s="159"/>
      <c r="DG10" s="159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</row>
    <row r="11" spans="96:179" ht="10.35" customHeight="1" x14ac:dyDescent="0.25"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59"/>
      <c r="DG11" s="159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</row>
    <row r="12" spans="96:179" ht="10.35" customHeight="1" x14ac:dyDescent="0.25"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</row>
    <row r="13" spans="96:179" ht="10.35" customHeight="1" x14ac:dyDescent="0.25"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EF13" s="6"/>
    </row>
    <row r="14" spans="96:179" ht="10.35" customHeight="1" x14ac:dyDescent="0.25"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EF14" s="6"/>
    </row>
    <row r="15" spans="96:179" ht="10.35" customHeight="1" x14ac:dyDescent="0.25">
      <c r="EJ15" s="146" t="str">
        <f>IF(請填寫黃底!B181&gt;0,"其他","")</f>
        <v/>
      </c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</row>
    <row r="16" spans="96:179" ht="10.35" customHeight="1" x14ac:dyDescent="0.25"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</row>
    <row r="17" spans="85:179" ht="10.35" customHeight="1" x14ac:dyDescent="0.25"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7"/>
      <c r="EW17" s="147"/>
      <c r="EX17" s="147"/>
      <c r="EY17" s="147"/>
      <c r="EZ17" s="147"/>
      <c r="FA17" s="147"/>
      <c r="FB17" s="147"/>
      <c r="FC17" s="147"/>
    </row>
    <row r="18" spans="85:179" ht="10.35" customHeight="1" x14ac:dyDescent="0.25">
      <c r="EJ18" s="147"/>
      <c r="EK18" s="147"/>
      <c r="EL18" s="147"/>
      <c r="EM18" s="147"/>
      <c r="EN18" s="147"/>
      <c r="EO18" s="147"/>
      <c r="EP18" s="147"/>
      <c r="EQ18" s="147"/>
      <c r="ER18" s="147"/>
      <c r="ES18" s="147"/>
      <c r="ET18" s="147"/>
      <c r="EU18" s="147"/>
      <c r="EV18" s="147"/>
      <c r="EW18" s="147"/>
      <c r="EX18" s="147"/>
      <c r="EY18" s="147"/>
      <c r="EZ18" s="147"/>
      <c r="FA18" s="147"/>
      <c r="FB18" s="147"/>
      <c r="FC18" s="147"/>
    </row>
    <row r="19" spans="85:179" ht="10.35" customHeight="1" x14ac:dyDescent="0.25">
      <c r="DU19" s="143" t="str">
        <f>IF(請填寫黃底!B181&gt;0,請填寫黃底!B181,"")</f>
        <v/>
      </c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E19" s="143" t="str">
        <f>IF(ROUND(請填寫黃底!$G$181,1)&gt;0,"d8="&amp;ROUND(請填寫黃底!$G$181,1),"")</f>
        <v/>
      </c>
      <c r="FF19" s="143"/>
      <c r="FG19" s="143"/>
      <c r="FH19" s="143"/>
      <c r="FI19" s="143"/>
      <c r="FJ19" s="14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</row>
    <row r="20" spans="85:179" ht="10.35" customHeight="1" x14ac:dyDescent="0.25">
      <c r="CG20" s="7"/>
      <c r="CH20" s="7"/>
      <c r="CI20" s="7"/>
      <c r="CJ20" s="7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J20" s="147"/>
      <c r="EK20" s="147"/>
      <c r="EL20" s="147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</row>
    <row r="21" spans="85:179" ht="10.35" customHeight="1" x14ac:dyDescent="0.25">
      <c r="CG21" s="7"/>
      <c r="CH21" s="7"/>
      <c r="CI21" s="7"/>
      <c r="CJ21" s="7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</row>
    <row r="22" spans="85:179" ht="10.35" customHeight="1" x14ac:dyDescent="0.25">
      <c r="CG22" s="7"/>
      <c r="CH22" s="7"/>
      <c r="CI22" s="7"/>
      <c r="CJ22" s="7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</row>
    <row r="23" spans="85:179" ht="10.35" customHeight="1" x14ac:dyDescent="0.25"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</row>
    <row r="24" spans="85:179" ht="10.35" customHeight="1" x14ac:dyDescent="0.25"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</row>
    <row r="25" spans="85:179" ht="10.35" customHeight="1" x14ac:dyDescent="0.25">
      <c r="CR25" s="151" t="str">
        <f>請填寫黃底!B50</f>
        <v/>
      </c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1"/>
      <c r="DG25" s="151"/>
      <c r="DH25" s="155" t="str">
        <f>請填寫黃底!A50</f>
        <v/>
      </c>
      <c r="DI25" s="155"/>
      <c r="DJ25" s="155"/>
      <c r="DK25" s="155"/>
      <c r="DL25" s="155"/>
      <c r="DM25" s="155"/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</row>
    <row r="26" spans="85:179" ht="10.35" customHeight="1" x14ac:dyDescent="0.25"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5"/>
      <c r="DI26" s="155"/>
      <c r="DJ26" s="155"/>
      <c r="DK26" s="155"/>
      <c r="DL26" s="155"/>
      <c r="DM26" s="155"/>
      <c r="DN26" s="155"/>
      <c r="DO26" s="155"/>
      <c r="DP26" s="155"/>
      <c r="DQ26" s="155"/>
      <c r="DR26" s="155"/>
      <c r="DS26" s="155"/>
      <c r="DT26" s="155"/>
      <c r="DU26" s="155"/>
      <c r="DV26" s="155"/>
      <c r="DW26" s="155"/>
      <c r="EJ26" s="147"/>
      <c r="EK26" s="147"/>
      <c r="EL26" s="147"/>
      <c r="EM26" s="147"/>
      <c r="EN26" s="147"/>
      <c r="EO26" s="147"/>
      <c r="EP26" s="147"/>
      <c r="EQ26" s="147"/>
      <c r="ER26" s="147"/>
      <c r="ES26" s="147"/>
      <c r="ET26" s="147"/>
      <c r="EU26" s="147"/>
      <c r="EV26" s="147"/>
      <c r="EW26" s="147"/>
      <c r="EX26" s="147"/>
      <c r="EY26" s="147"/>
      <c r="EZ26" s="147"/>
      <c r="FA26" s="147"/>
      <c r="FB26" s="147"/>
      <c r="FC26" s="147"/>
    </row>
    <row r="27" spans="85:179" ht="10.35" customHeight="1" x14ac:dyDescent="0.25"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1"/>
      <c r="DG27" s="151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  <c r="DU27" s="155"/>
      <c r="DV27" s="155"/>
      <c r="DW27" s="155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</row>
    <row r="28" spans="85:179" ht="10.35" customHeight="1" x14ac:dyDescent="0.25"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1"/>
      <c r="DG28" s="151"/>
      <c r="DH28" s="155"/>
      <c r="DI28" s="155"/>
      <c r="DJ28" s="155"/>
      <c r="DK28" s="155"/>
      <c r="DL28" s="155"/>
      <c r="DM28" s="155"/>
      <c r="DN28" s="155"/>
      <c r="DO28" s="155"/>
      <c r="DP28" s="155"/>
      <c r="DQ28" s="155"/>
      <c r="DR28" s="155"/>
      <c r="DS28" s="155"/>
      <c r="DT28" s="155"/>
      <c r="DU28" s="155"/>
      <c r="DV28" s="155"/>
      <c r="DW28" s="155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</row>
    <row r="29" spans="85:179" ht="10.35" customHeight="1" x14ac:dyDescent="0.25"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5"/>
      <c r="DT29" s="155"/>
      <c r="DU29" s="155"/>
      <c r="DV29" s="155"/>
      <c r="DW29" s="155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</row>
    <row r="30" spans="85:179" ht="10.35" customHeight="1" x14ac:dyDescent="0.25"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</row>
    <row r="31" spans="85:179" ht="10.35" customHeight="1" x14ac:dyDescent="0.25"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7"/>
      <c r="EU31" s="147"/>
      <c r="EV31" s="147"/>
      <c r="EW31" s="147"/>
      <c r="EX31" s="147"/>
      <c r="EY31" s="147"/>
      <c r="EZ31" s="147"/>
      <c r="FA31" s="147"/>
      <c r="FB31" s="147"/>
      <c r="FC31" s="147"/>
    </row>
    <row r="32" spans="85:179" ht="10.35" customHeight="1" x14ac:dyDescent="0.25"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5"/>
      <c r="DV32" s="155"/>
      <c r="DW32" s="155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G32" s="139" t="str">
        <f>IF(ROUND(請填寫黃底!G186,1)&gt;0,"u8="&amp;ROUND(請填寫黃底!G186,1),"")</f>
        <v/>
      </c>
      <c r="FH32" s="139"/>
      <c r="FI32" s="139"/>
      <c r="FJ32" s="139"/>
      <c r="FK32" s="139"/>
      <c r="FL32" s="139"/>
      <c r="FM32" s="139"/>
      <c r="FN32" s="139"/>
      <c r="FO32" s="139"/>
      <c r="FP32" s="139"/>
      <c r="FQ32" s="139"/>
      <c r="FR32" s="139"/>
      <c r="FS32" s="139"/>
      <c r="FT32" s="139"/>
      <c r="FU32" s="139"/>
      <c r="FV32" s="139"/>
    </row>
    <row r="33" spans="96:178" ht="10.35" customHeight="1" x14ac:dyDescent="0.25"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1"/>
      <c r="DG33" s="151"/>
      <c r="DH33" s="155"/>
      <c r="DI33" s="155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FG33" s="139"/>
      <c r="FH33" s="139"/>
      <c r="FI33" s="139"/>
      <c r="FJ33" s="139"/>
      <c r="FK33" s="139"/>
      <c r="FL33" s="139"/>
      <c r="FM33" s="139"/>
      <c r="FN33" s="139"/>
      <c r="FO33" s="139"/>
      <c r="FP33" s="139"/>
      <c r="FQ33" s="139"/>
      <c r="FR33" s="139"/>
      <c r="FS33" s="139"/>
      <c r="FT33" s="139"/>
      <c r="FU33" s="139"/>
      <c r="FV33" s="139"/>
    </row>
    <row r="34" spans="96:178" ht="10.35" customHeight="1" x14ac:dyDescent="0.25">
      <c r="CR34" s="151"/>
      <c r="CS34" s="151"/>
      <c r="CT34" s="151"/>
      <c r="CU34" s="151"/>
      <c r="CV34" s="151"/>
      <c r="CW34" s="151"/>
      <c r="CX34" s="151"/>
      <c r="CY34" s="151"/>
      <c r="CZ34" s="151"/>
      <c r="DA34" s="151"/>
      <c r="DB34" s="151"/>
      <c r="DC34" s="151"/>
      <c r="DD34" s="151"/>
      <c r="DE34" s="151"/>
      <c r="DF34" s="151"/>
      <c r="DG34" s="151"/>
      <c r="DH34" s="155"/>
      <c r="DI34" s="155"/>
      <c r="DJ34" s="155"/>
      <c r="DK34" s="155"/>
      <c r="DL34" s="155"/>
      <c r="DM34" s="155"/>
      <c r="DN34" s="155"/>
      <c r="DO34" s="155"/>
      <c r="DP34" s="155"/>
      <c r="DQ34" s="155"/>
      <c r="DR34" s="155"/>
      <c r="DS34" s="155"/>
      <c r="DT34" s="155"/>
      <c r="DU34" s="155"/>
      <c r="DV34" s="155"/>
      <c r="DW34" s="155"/>
      <c r="FG34" s="139"/>
      <c r="FH34" s="139"/>
      <c r="FI34" s="139"/>
      <c r="FJ34" s="139"/>
      <c r="FK34" s="139"/>
      <c r="FL34" s="139"/>
      <c r="FM34" s="139"/>
      <c r="FN34" s="139"/>
      <c r="FO34" s="139"/>
      <c r="FP34" s="139"/>
      <c r="FQ34" s="139"/>
      <c r="FR34" s="139"/>
      <c r="FS34" s="139"/>
      <c r="FT34" s="139"/>
      <c r="FU34" s="139"/>
      <c r="FV34" s="139"/>
    </row>
    <row r="35" spans="96:178" ht="10.35" customHeight="1" x14ac:dyDescent="0.25"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5"/>
      <c r="DW35" s="155"/>
      <c r="DX35" s="60"/>
      <c r="DY35" s="60"/>
      <c r="DZ35" s="60"/>
      <c r="EA35" s="162" t="str">
        <f>IF(ROUND(請填寫黃底!E186,1)&gt;0,ROUND(請填寫黃底!E186,1),"")</f>
        <v/>
      </c>
      <c r="EB35" s="162"/>
      <c r="EC35" s="162"/>
      <c r="ED35" s="162"/>
      <c r="EE35" s="162"/>
      <c r="EF35" s="162"/>
      <c r="EG35" s="162"/>
      <c r="EH35" s="162"/>
      <c r="EI35" s="162"/>
      <c r="EJ35" s="162"/>
      <c r="FG35" s="139"/>
      <c r="FH35" s="139"/>
      <c r="FI35" s="139"/>
      <c r="FJ35" s="139"/>
      <c r="FK35" s="139"/>
      <c r="FL35" s="139"/>
      <c r="FM35" s="139"/>
      <c r="FN35" s="139"/>
      <c r="FO35" s="139"/>
      <c r="FP35" s="139"/>
      <c r="FQ35" s="139"/>
      <c r="FR35" s="139"/>
      <c r="FS35" s="139"/>
      <c r="FT35" s="139"/>
      <c r="FU35" s="139"/>
      <c r="FV35" s="139"/>
    </row>
    <row r="36" spans="96:178" ht="10.35" customHeight="1" x14ac:dyDescent="0.25"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60"/>
      <c r="DY36" s="60"/>
      <c r="DZ36" s="60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</row>
    <row r="37" spans="96:178" ht="10.35" customHeight="1" x14ac:dyDescent="0.25"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1"/>
      <c r="DE37" s="151"/>
      <c r="DF37" s="151"/>
      <c r="DG37" s="151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5"/>
      <c r="DW37" s="155"/>
      <c r="DX37" s="60"/>
      <c r="DY37" s="60"/>
      <c r="DZ37" s="60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FA37" s="161" t="str">
        <f>IF(ROUND(請填寫黃底!G50,1)&gt;0,"c1="&amp;ROUND(請填寫黃底!G50,1),"")</f>
        <v/>
      </c>
      <c r="FB37" s="161"/>
      <c r="FC37" s="161"/>
      <c r="FD37" s="161"/>
      <c r="FE37" s="161"/>
      <c r="FF37" s="161"/>
      <c r="FG37" s="161"/>
      <c r="FH37" s="161"/>
      <c r="FI37" s="161"/>
      <c r="FJ37" s="161"/>
      <c r="FK37" s="161"/>
      <c r="FL37" s="161"/>
      <c r="FM37" s="161"/>
      <c r="FN37" s="161"/>
      <c r="FO37" s="161"/>
      <c r="FP37" s="161"/>
      <c r="FQ37" s="161"/>
      <c r="FR37" s="161"/>
      <c r="FS37" s="161"/>
      <c r="FT37" s="161"/>
      <c r="FU37" s="161"/>
      <c r="FV37" s="161"/>
    </row>
    <row r="38" spans="96:178" ht="10.35" customHeight="1" x14ac:dyDescent="0.25"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5"/>
      <c r="DI38" s="155"/>
      <c r="DJ38" s="155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5"/>
      <c r="DW38" s="155"/>
      <c r="DX38" s="60"/>
      <c r="DY38" s="60"/>
      <c r="DZ38" s="60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FA38" s="161"/>
      <c r="FB38" s="161"/>
      <c r="FC38" s="161"/>
      <c r="FD38" s="161"/>
      <c r="FE38" s="161"/>
      <c r="FF38" s="161"/>
      <c r="FG38" s="161"/>
      <c r="FH38" s="161"/>
      <c r="FI38" s="161"/>
      <c r="FJ38" s="161"/>
      <c r="FK38" s="161"/>
      <c r="FL38" s="161"/>
      <c r="FM38" s="161"/>
      <c r="FN38" s="161"/>
      <c r="FO38" s="161"/>
      <c r="FP38" s="161"/>
      <c r="FQ38" s="161"/>
      <c r="FR38" s="161"/>
      <c r="FS38" s="161"/>
      <c r="FT38" s="161"/>
      <c r="FU38" s="161"/>
      <c r="FV38" s="161"/>
    </row>
    <row r="39" spans="96:178" ht="10.35" customHeight="1" x14ac:dyDescent="0.25"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EI39" s="158" t="str">
        <f>IF(ROUND(請填寫黃底!E50,1),"w1=","")</f>
        <v/>
      </c>
      <c r="EJ39" s="158"/>
      <c r="EK39" s="158"/>
      <c r="EL39" s="158"/>
      <c r="EM39" s="158"/>
      <c r="EN39" s="158"/>
      <c r="EO39" s="158"/>
      <c r="EP39" s="158"/>
      <c r="EQ39" s="158"/>
      <c r="ER39" s="148" t="str">
        <f>IF(ROUND(請填寫黃底!$E$50,1),ROUND(請填寫黃底!$E$50,1),"")</f>
        <v/>
      </c>
      <c r="ES39" s="148"/>
      <c r="ET39" s="148"/>
      <c r="EU39" s="148"/>
      <c r="EV39" s="148"/>
      <c r="EW39" s="148"/>
      <c r="EX39" s="148"/>
      <c r="EY39" s="148"/>
      <c r="FA39" s="161"/>
      <c r="FB39" s="161"/>
      <c r="FC39" s="161"/>
      <c r="FD39" s="161"/>
      <c r="FE39" s="161"/>
      <c r="FF39" s="161"/>
      <c r="FG39" s="161"/>
      <c r="FH39" s="161"/>
      <c r="FI39" s="161"/>
      <c r="FJ39" s="161"/>
      <c r="FK39" s="161"/>
      <c r="FL39" s="161"/>
      <c r="FM39" s="161"/>
      <c r="FN39" s="161"/>
      <c r="FO39" s="161"/>
      <c r="FP39" s="161"/>
      <c r="FQ39" s="161"/>
      <c r="FR39" s="161"/>
      <c r="FS39" s="161"/>
      <c r="FT39" s="161"/>
      <c r="FU39" s="161"/>
      <c r="FV39" s="161"/>
    </row>
    <row r="40" spans="96:178" ht="10.35" customHeight="1" x14ac:dyDescent="0.25"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  <c r="DU40" s="155"/>
      <c r="DV40" s="155"/>
      <c r="DW40" s="155"/>
      <c r="EI40" s="158"/>
      <c r="EJ40" s="158"/>
      <c r="EK40" s="158"/>
      <c r="EL40" s="158"/>
      <c r="EM40" s="158"/>
      <c r="EN40" s="158"/>
      <c r="EO40" s="158"/>
      <c r="EP40" s="158"/>
      <c r="EQ40" s="158"/>
      <c r="ER40" s="148"/>
      <c r="ES40" s="148"/>
      <c r="ET40" s="148"/>
      <c r="EU40" s="148"/>
      <c r="EV40" s="148"/>
      <c r="EW40" s="148"/>
      <c r="EX40" s="148"/>
      <c r="EY40" s="148"/>
      <c r="FA40" s="161"/>
      <c r="FB40" s="161"/>
      <c r="FC40" s="161"/>
      <c r="FD40" s="161"/>
      <c r="FE40" s="161"/>
      <c r="FF40" s="161"/>
      <c r="FG40" s="161"/>
      <c r="FH40" s="161"/>
      <c r="FI40" s="161"/>
      <c r="FJ40" s="161"/>
      <c r="FK40" s="161"/>
      <c r="FL40" s="161"/>
      <c r="FM40" s="161"/>
      <c r="FN40" s="161"/>
      <c r="FO40" s="161"/>
      <c r="FP40" s="161"/>
      <c r="FQ40" s="161"/>
      <c r="FR40" s="161"/>
      <c r="FS40" s="161"/>
      <c r="FT40" s="161"/>
      <c r="FU40" s="161"/>
      <c r="FV40" s="161"/>
    </row>
    <row r="41" spans="96:178" ht="10.35" customHeight="1" x14ac:dyDescent="0.25"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5"/>
      <c r="DI41" s="155"/>
      <c r="DJ41" s="155"/>
      <c r="DK41" s="155"/>
      <c r="DL41" s="155"/>
      <c r="DM41" s="155"/>
      <c r="DN41" s="155"/>
      <c r="DO41" s="155"/>
      <c r="DP41" s="155"/>
      <c r="DQ41" s="155"/>
      <c r="DR41" s="155"/>
      <c r="DS41" s="155"/>
      <c r="DT41" s="155"/>
      <c r="DU41" s="155"/>
      <c r="DV41" s="155"/>
      <c r="DW41" s="155"/>
      <c r="EI41" s="158"/>
      <c r="EJ41" s="158"/>
      <c r="EK41" s="158"/>
      <c r="EL41" s="158"/>
      <c r="EM41" s="158"/>
      <c r="EN41" s="158"/>
      <c r="EO41" s="158"/>
      <c r="EP41" s="158"/>
      <c r="EQ41" s="158"/>
      <c r="ER41" s="148"/>
      <c r="ES41" s="148"/>
      <c r="ET41" s="148"/>
      <c r="EU41" s="148"/>
      <c r="EV41" s="148"/>
      <c r="EW41" s="148"/>
      <c r="EX41" s="148"/>
      <c r="EY41" s="148"/>
      <c r="FA41" s="161"/>
      <c r="FB41" s="161"/>
      <c r="FC41" s="161"/>
      <c r="FD41" s="161"/>
      <c r="FE41" s="161"/>
      <c r="FF41" s="161"/>
      <c r="FG41" s="161"/>
      <c r="FH41" s="161"/>
      <c r="FI41" s="161"/>
      <c r="FJ41" s="161"/>
      <c r="FK41" s="161"/>
      <c r="FL41" s="161"/>
      <c r="FM41" s="161"/>
      <c r="FN41" s="161"/>
      <c r="FO41" s="161"/>
      <c r="FP41" s="161"/>
      <c r="FQ41" s="161"/>
      <c r="FR41" s="161"/>
      <c r="FS41" s="161"/>
      <c r="FT41" s="161"/>
      <c r="FU41" s="161"/>
      <c r="FV41" s="161"/>
    </row>
    <row r="42" spans="96:178" ht="10.35" customHeight="1" x14ac:dyDescent="0.25"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1"/>
      <c r="DE42" s="151"/>
      <c r="DF42" s="151"/>
      <c r="DG42" s="151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EI42" s="158"/>
      <c r="EJ42" s="158"/>
      <c r="EK42" s="158"/>
      <c r="EL42" s="158"/>
      <c r="EM42" s="158"/>
      <c r="EN42" s="158"/>
      <c r="EO42" s="158"/>
      <c r="EP42" s="158"/>
      <c r="EQ42" s="158"/>
      <c r="ER42" s="148"/>
      <c r="ES42" s="148"/>
      <c r="ET42" s="148"/>
      <c r="EU42" s="148"/>
      <c r="EV42" s="148"/>
      <c r="EW42" s="148"/>
      <c r="EX42" s="148"/>
      <c r="EY42" s="148"/>
    </row>
    <row r="43" spans="96:178" ht="10.35" customHeight="1" x14ac:dyDescent="0.25">
      <c r="CR43" s="151"/>
      <c r="CS43" s="151"/>
      <c r="CT43" s="151"/>
      <c r="CU43" s="151"/>
      <c r="CV43" s="151"/>
      <c r="CW43" s="151"/>
      <c r="CX43" s="151"/>
      <c r="CY43" s="151"/>
      <c r="CZ43" s="151"/>
      <c r="DA43" s="151"/>
      <c r="DB43" s="151"/>
      <c r="DC43" s="151"/>
      <c r="DD43" s="151"/>
      <c r="DE43" s="151"/>
      <c r="DF43" s="151"/>
      <c r="DG43" s="151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EI43" s="158"/>
      <c r="EJ43" s="158"/>
      <c r="EK43" s="158"/>
      <c r="EL43" s="158"/>
      <c r="EM43" s="158"/>
      <c r="EN43" s="158"/>
      <c r="EO43" s="158"/>
      <c r="EP43" s="158"/>
      <c r="EQ43" s="158"/>
      <c r="ER43" s="148"/>
      <c r="ES43" s="148"/>
      <c r="ET43" s="148"/>
      <c r="EU43" s="148"/>
      <c r="EV43" s="148"/>
      <c r="EW43" s="148"/>
      <c r="EX43" s="148"/>
      <c r="EY43" s="148"/>
    </row>
    <row r="44" spans="96:178" ht="10.35" customHeight="1" x14ac:dyDescent="0.25">
      <c r="CR44" s="151"/>
      <c r="CS44" s="151"/>
      <c r="CT44" s="151"/>
      <c r="CU44" s="151"/>
      <c r="CV44" s="151"/>
      <c r="CW44" s="151"/>
      <c r="CX44" s="151"/>
      <c r="CY44" s="151"/>
      <c r="CZ44" s="151"/>
      <c r="DA44" s="151"/>
      <c r="DB44" s="151"/>
      <c r="DC44" s="151"/>
      <c r="DD44" s="151"/>
      <c r="DE44" s="151"/>
      <c r="DF44" s="151"/>
      <c r="DG44" s="151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/>
    </row>
    <row r="45" spans="96:178" ht="10.35" customHeight="1" x14ac:dyDescent="0.25"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1"/>
      <c r="DE45" s="151"/>
      <c r="DF45" s="151"/>
      <c r="DG45" s="151"/>
      <c r="DH45" s="155"/>
      <c r="DI45" s="155"/>
      <c r="DJ45" s="155"/>
      <c r="DK45" s="155"/>
      <c r="DL45" s="155"/>
      <c r="DM45" s="155"/>
      <c r="DN45" s="155"/>
      <c r="DO45" s="155"/>
      <c r="DP45" s="155"/>
      <c r="DQ45" s="155"/>
      <c r="DR45" s="155"/>
      <c r="DS45" s="155"/>
      <c r="DT45" s="155"/>
      <c r="DU45" s="155"/>
      <c r="DV45" s="155"/>
      <c r="DW45" s="155"/>
    </row>
    <row r="46" spans="96:178" ht="10.35" customHeight="1" x14ac:dyDescent="0.25"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5"/>
      <c r="DI46" s="155"/>
      <c r="DJ46" s="155"/>
      <c r="DK46" s="155"/>
      <c r="DL46" s="155"/>
      <c r="DM46" s="155"/>
      <c r="DN46" s="155"/>
      <c r="DO46" s="155"/>
      <c r="DP46" s="155"/>
      <c r="DQ46" s="155"/>
      <c r="DR46" s="155"/>
      <c r="DS46" s="155"/>
      <c r="DT46" s="155"/>
      <c r="DU46" s="155"/>
      <c r="DV46" s="155"/>
      <c r="DW46" s="155"/>
    </row>
    <row r="47" spans="96:178" ht="10.35" customHeight="1" x14ac:dyDescent="0.25"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1"/>
      <c r="DE47" s="151"/>
      <c r="DF47" s="151"/>
      <c r="DG47" s="151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</row>
    <row r="48" spans="96:178" ht="10.35" customHeight="1" x14ac:dyDescent="0.25"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51"/>
      <c r="DC48" s="151"/>
      <c r="DD48" s="151"/>
      <c r="DE48" s="151"/>
      <c r="DF48" s="151"/>
      <c r="DG48" s="151"/>
      <c r="DH48" s="155"/>
      <c r="DI48" s="155"/>
      <c r="DJ48" s="155"/>
      <c r="DK48" s="155"/>
      <c r="DL48" s="155"/>
      <c r="DM48" s="155"/>
      <c r="DN48" s="155"/>
      <c r="DO48" s="155"/>
      <c r="DP48" s="155"/>
      <c r="DQ48" s="155"/>
      <c r="DR48" s="155"/>
      <c r="DS48" s="155"/>
      <c r="DT48" s="155"/>
      <c r="DU48" s="155"/>
      <c r="DV48" s="155"/>
      <c r="DW48" s="155"/>
    </row>
    <row r="49" spans="9:179" ht="10.35" customHeight="1" x14ac:dyDescent="0.25">
      <c r="I49" s="153" t="s">
        <v>7</v>
      </c>
      <c r="J49" s="153"/>
      <c r="K49" s="153"/>
      <c r="L49" s="153"/>
      <c r="M49" s="153"/>
      <c r="N49" s="153"/>
      <c r="O49" s="136">
        <f>請填寫黃底!F$13</f>
        <v>0</v>
      </c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EJ49" s="146" t="str">
        <f>IF(ROUND(請填寫黃底!B56,1)&gt;0,"冷卻水塔","")</f>
        <v/>
      </c>
      <c r="EK49" s="147"/>
      <c r="EL49" s="147"/>
      <c r="EM49" s="147"/>
      <c r="EN49" s="147"/>
      <c r="EO49" s="147"/>
      <c r="EP49" s="147"/>
      <c r="EQ49" s="147"/>
      <c r="ER49" s="147"/>
      <c r="ES49" s="147"/>
      <c r="ET49" s="147"/>
      <c r="EU49" s="147"/>
      <c r="EV49" s="147"/>
      <c r="EW49" s="147"/>
      <c r="EX49" s="147"/>
      <c r="EY49" s="147"/>
      <c r="EZ49" s="147"/>
      <c r="FA49" s="147"/>
      <c r="FB49" s="147"/>
      <c r="FC49" s="147"/>
    </row>
    <row r="50" spans="9:179" ht="10.35" customHeight="1" x14ac:dyDescent="0.25">
      <c r="I50" s="153"/>
      <c r="J50" s="153"/>
      <c r="K50" s="153"/>
      <c r="L50" s="153"/>
      <c r="M50" s="153"/>
      <c r="N50" s="153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EJ50" s="147"/>
      <c r="EK50" s="147"/>
      <c r="EL50" s="147"/>
      <c r="EM50" s="147"/>
      <c r="EN50" s="147"/>
      <c r="EO50" s="147"/>
      <c r="EP50" s="147"/>
      <c r="EQ50" s="147"/>
      <c r="ER50" s="147"/>
      <c r="ES50" s="147"/>
      <c r="ET50" s="147"/>
      <c r="EU50" s="147"/>
      <c r="EV50" s="147"/>
      <c r="EW50" s="147"/>
      <c r="EX50" s="147"/>
      <c r="EY50" s="147"/>
      <c r="EZ50" s="147"/>
      <c r="FA50" s="147"/>
      <c r="FB50" s="147"/>
      <c r="FC50" s="147"/>
    </row>
    <row r="51" spans="9:179" ht="10.35" customHeight="1" x14ac:dyDescent="0.25">
      <c r="I51" s="153"/>
      <c r="J51" s="153"/>
      <c r="K51" s="153"/>
      <c r="L51" s="153"/>
      <c r="M51" s="153"/>
      <c r="N51" s="153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EJ51" s="147"/>
      <c r="EK51" s="147"/>
      <c r="EL51" s="147"/>
      <c r="EM51" s="147"/>
      <c r="EN51" s="147"/>
      <c r="EO51" s="147"/>
      <c r="EP51" s="147"/>
      <c r="EQ51" s="147"/>
      <c r="ER51" s="147"/>
      <c r="ES51" s="147"/>
      <c r="ET51" s="147"/>
      <c r="EU51" s="147"/>
      <c r="EV51" s="147"/>
      <c r="EW51" s="147"/>
      <c r="EX51" s="147"/>
      <c r="EY51" s="147"/>
      <c r="EZ51" s="147"/>
      <c r="FA51" s="147"/>
      <c r="FB51" s="147"/>
      <c r="FC51" s="147"/>
    </row>
    <row r="52" spans="9:179" ht="10.35" customHeight="1" x14ac:dyDescent="0.25">
      <c r="I52" s="153"/>
      <c r="J52" s="153"/>
      <c r="K52" s="153"/>
      <c r="L52" s="153"/>
      <c r="M52" s="153"/>
      <c r="N52" s="153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EJ52" s="147"/>
      <c r="EK52" s="147"/>
      <c r="EL52" s="147"/>
      <c r="EM52" s="147"/>
      <c r="EN52" s="147"/>
      <c r="EO52" s="147"/>
      <c r="EP52" s="147"/>
      <c r="EQ52" s="147"/>
      <c r="ER52" s="147"/>
      <c r="ES52" s="147"/>
      <c r="ET52" s="147"/>
      <c r="EU52" s="147"/>
      <c r="EV52" s="147"/>
      <c r="EW52" s="147"/>
      <c r="EX52" s="147"/>
      <c r="EY52" s="147"/>
      <c r="EZ52" s="147"/>
      <c r="FA52" s="147"/>
      <c r="FB52" s="147"/>
      <c r="FC52" s="147"/>
    </row>
    <row r="53" spans="9:179" ht="10.35" customHeight="1" x14ac:dyDescent="0.25">
      <c r="I53" s="153"/>
      <c r="J53" s="153"/>
      <c r="K53" s="153"/>
      <c r="L53" s="153"/>
      <c r="M53" s="153"/>
      <c r="N53" s="153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DU53" s="143" t="str">
        <f>IF(ROUND(請填寫黃底!B56,1)&gt;0,ROUND(請填寫黃底!B56,1),"")</f>
        <v/>
      </c>
      <c r="DV53" s="143"/>
      <c r="DW53" s="143"/>
      <c r="DX53" s="143"/>
      <c r="DY53" s="143"/>
      <c r="DZ53" s="143"/>
      <c r="EA53" s="143"/>
      <c r="EB53" s="143"/>
      <c r="EC53" s="143"/>
      <c r="ED53" s="143"/>
      <c r="EE53" s="143"/>
      <c r="EF53" s="143"/>
      <c r="EJ53" s="147"/>
      <c r="EK53" s="147"/>
      <c r="EL53" s="147"/>
      <c r="EM53" s="147"/>
      <c r="EN53" s="147"/>
      <c r="EO53" s="147"/>
      <c r="EP53" s="147"/>
      <c r="EQ53" s="147"/>
      <c r="ER53" s="147"/>
      <c r="ES53" s="147"/>
      <c r="ET53" s="147"/>
      <c r="EU53" s="147"/>
      <c r="EV53" s="147"/>
      <c r="EW53" s="147"/>
      <c r="EX53" s="147"/>
      <c r="EY53" s="147"/>
      <c r="EZ53" s="147"/>
      <c r="FA53" s="147"/>
      <c r="FB53" s="147"/>
      <c r="FC53" s="147"/>
      <c r="FE53" s="143" t="str">
        <f>IF(請填寫黃底!$G$56&gt;0,"d1="&amp;請填寫黃底!$G$56,"")</f>
        <v/>
      </c>
      <c r="FF53" s="143"/>
      <c r="FG53" s="143"/>
      <c r="FH53" s="143"/>
      <c r="FI53" s="143"/>
      <c r="FJ53" s="143"/>
      <c r="FK53" s="143"/>
      <c r="FL53" s="143"/>
      <c r="FM53" s="143"/>
      <c r="FN53" s="143"/>
      <c r="FO53" s="143"/>
      <c r="FP53" s="143"/>
      <c r="FQ53" s="143"/>
      <c r="FR53" s="143"/>
      <c r="FS53" s="143"/>
      <c r="FT53" s="143"/>
      <c r="FU53" s="143"/>
      <c r="FV53" s="143"/>
      <c r="FW53" s="143"/>
    </row>
    <row r="54" spans="9:179" ht="10.35" customHeight="1" x14ac:dyDescent="0.25">
      <c r="I54" s="153"/>
      <c r="J54" s="153"/>
      <c r="K54" s="153"/>
      <c r="L54" s="153"/>
      <c r="M54" s="153"/>
      <c r="N54" s="153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DU54" s="143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J54" s="147"/>
      <c r="EK54" s="147"/>
      <c r="EL54" s="147"/>
      <c r="EM54" s="147"/>
      <c r="EN54" s="147"/>
      <c r="EO54" s="147"/>
      <c r="EP54" s="147"/>
      <c r="EQ54" s="147"/>
      <c r="ER54" s="147"/>
      <c r="ES54" s="147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E54" s="143"/>
      <c r="FF54" s="143"/>
      <c r="FG54" s="143"/>
      <c r="FH54" s="143"/>
      <c r="FI54" s="143"/>
      <c r="FJ54" s="143"/>
      <c r="FK54" s="143"/>
      <c r="FL54" s="143"/>
      <c r="FM54" s="143"/>
      <c r="FN54" s="143"/>
      <c r="FO54" s="143"/>
      <c r="FP54" s="143"/>
      <c r="FQ54" s="143"/>
      <c r="FR54" s="143"/>
      <c r="FS54" s="143"/>
      <c r="FT54" s="143"/>
      <c r="FU54" s="143"/>
      <c r="FV54" s="143"/>
      <c r="FW54" s="143"/>
    </row>
    <row r="55" spans="9:179" ht="10.35" customHeight="1" x14ac:dyDescent="0.25">
      <c r="AB55" s="5"/>
      <c r="AC55" s="5"/>
      <c r="AD55" s="5"/>
      <c r="AE55" s="5"/>
      <c r="AF55" s="5"/>
      <c r="AG55" s="5"/>
      <c r="AH55" s="5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DU55" s="143"/>
      <c r="DV55" s="143"/>
      <c r="DW55" s="143"/>
      <c r="DX55" s="143"/>
      <c r="DY55" s="143"/>
      <c r="DZ55" s="143"/>
      <c r="EA55" s="143"/>
      <c r="EB55" s="143"/>
      <c r="EC55" s="143"/>
      <c r="ED55" s="143"/>
      <c r="EE55" s="143"/>
      <c r="EF55" s="143"/>
      <c r="EJ55" s="147"/>
      <c r="EK55" s="147"/>
      <c r="EL55" s="147"/>
      <c r="EM55" s="147"/>
      <c r="EN55" s="147"/>
      <c r="EO55" s="147"/>
      <c r="EP55" s="147"/>
      <c r="EQ55" s="147"/>
      <c r="ER55" s="147"/>
      <c r="ES55" s="147"/>
      <c r="ET55" s="147"/>
      <c r="EU55" s="147"/>
      <c r="EV55" s="147"/>
      <c r="EW55" s="147"/>
      <c r="EX55" s="147"/>
      <c r="EY55" s="147"/>
      <c r="EZ55" s="147"/>
      <c r="FA55" s="147"/>
      <c r="FB55" s="147"/>
      <c r="FC55" s="147"/>
      <c r="FE55" s="143"/>
      <c r="FF55" s="143"/>
      <c r="FG55" s="143"/>
      <c r="FH55" s="143"/>
      <c r="FI55" s="143"/>
      <c r="FJ55" s="143"/>
      <c r="FK55" s="143"/>
      <c r="FL55" s="143"/>
      <c r="FM55" s="143"/>
      <c r="FN55" s="143"/>
      <c r="FO55" s="143"/>
      <c r="FP55" s="143"/>
      <c r="FQ55" s="143"/>
      <c r="FR55" s="143"/>
      <c r="FS55" s="143"/>
      <c r="FT55" s="143"/>
      <c r="FU55" s="143"/>
      <c r="FV55" s="143"/>
      <c r="FW55" s="143"/>
    </row>
    <row r="56" spans="9:179" ht="10.35" customHeight="1" x14ac:dyDescent="0.25">
      <c r="AB56" s="5"/>
      <c r="AC56" s="5"/>
      <c r="AD56" s="5"/>
      <c r="AE56" s="5"/>
      <c r="AF56" s="5"/>
      <c r="AG56" s="5"/>
      <c r="AH56" s="5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DU56" s="143"/>
      <c r="DV56" s="143"/>
      <c r="DW56" s="143"/>
      <c r="DX56" s="143"/>
      <c r="DY56" s="143"/>
      <c r="DZ56" s="143"/>
      <c r="EA56" s="143"/>
      <c r="EB56" s="143"/>
      <c r="EC56" s="143"/>
      <c r="ED56" s="143"/>
      <c r="EE56" s="143"/>
      <c r="EF56" s="143"/>
      <c r="EJ56" s="147"/>
      <c r="EK56" s="147"/>
      <c r="EL56" s="147"/>
      <c r="EM56" s="147"/>
      <c r="EN56" s="147"/>
      <c r="EO56" s="147"/>
      <c r="EP56" s="147"/>
      <c r="EQ56" s="147"/>
      <c r="ER56" s="147"/>
      <c r="ES56" s="147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E56" s="143"/>
      <c r="FF56" s="143"/>
      <c r="FG56" s="143"/>
      <c r="FH56" s="143"/>
      <c r="FI56" s="143"/>
      <c r="FJ56" s="143"/>
      <c r="FK56" s="143"/>
      <c r="FL56" s="143"/>
      <c r="FM56" s="143"/>
      <c r="FN56" s="143"/>
      <c r="FO56" s="143"/>
      <c r="FP56" s="143"/>
      <c r="FQ56" s="143"/>
      <c r="FR56" s="143"/>
      <c r="FS56" s="143"/>
      <c r="FT56" s="143"/>
      <c r="FU56" s="143"/>
      <c r="FV56" s="143"/>
      <c r="FW56" s="143"/>
    </row>
    <row r="57" spans="9:179" ht="10.35" customHeight="1" x14ac:dyDescent="0.25">
      <c r="AB57" s="5"/>
      <c r="AC57" s="5"/>
      <c r="AD57" s="5"/>
      <c r="AE57" s="5"/>
      <c r="AF57" s="5"/>
      <c r="AG57" s="5"/>
      <c r="AH57" s="5"/>
      <c r="EJ57" s="147"/>
      <c r="EK57" s="147"/>
      <c r="EL57" s="147"/>
      <c r="EM57" s="147"/>
      <c r="EN57" s="147"/>
      <c r="EO57" s="147"/>
      <c r="EP57" s="147"/>
      <c r="EQ57" s="147"/>
      <c r="ER57" s="147"/>
      <c r="ES57" s="147"/>
      <c r="ET57" s="147"/>
      <c r="EU57" s="147"/>
      <c r="EV57" s="147"/>
      <c r="EW57" s="147"/>
      <c r="EX57" s="147"/>
      <c r="EY57" s="147"/>
      <c r="EZ57" s="147"/>
      <c r="FA57" s="147"/>
      <c r="FB57" s="147"/>
      <c r="FC57" s="147"/>
    </row>
    <row r="58" spans="9:179" ht="10.35" customHeight="1" x14ac:dyDescent="0.25">
      <c r="AB58" s="5"/>
      <c r="AC58" s="5"/>
      <c r="AD58" s="5"/>
      <c r="AE58" s="5"/>
      <c r="AF58" s="5"/>
      <c r="AG58" s="5"/>
      <c r="AH58" s="5"/>
      <c r="EJ58" s="147"/>
      <c r="EK58" s="147"/>
      <c r="EL58" s="147"/>
      <c r="EM58" s="147"/>
      <c r="EN58" s="147"/>
      <c r="EO58" s="147"/>
      <c r="EP58" s="147"/>
      <c r="EQ58" s="147"/>
      <c r="ER58" s="147"/>
      <c r="ES58" s="147"/>
      <c r="ET58" s="147"/>
      <c r="EU58" s="147"/>
      <c r="EV58" s="147"/>
      <c r="EW58" s="147"/>
      <c r="EX58" s="147"/>
      <c r="EY58" s="147"/>
      <c r="EZ58" s="147"/>
      <c r="FA58" s="147"/>
      <c r="FB58" s="147"/>
      <c r="FC58" s="147"/>
    </row>
    <row r="59" spans="9:179" ht="10.35" customHeight="1" x14ac:dyDescent="0.25"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7"/>
      <c r="EU59" s="147"/>
      <c r="EV59" s="147"/>
      <c r="EW59" s="147"/>
      <c r="EX59" s="147"/>
      <c r="EY59" s="147"/>
      <c r="EZ59" s="147"/>
      <c r="FA59" s="147"/>
      <c r="FB59" s="147"/>
      <c r="FC59" s="147"/>
    </row>
    <row r="60" spans="9:179" ht="10.35" customHeight="1" x14ac:dyDescent="0.25">
      <c r="EJ60" s="147"/>
      <c r="EK60" s="147"/>
      <c r="EL60" s="147"/>
      <c r="EM60" s="147"/>
      <c r="EN60" s="147"/>
      <c r="EO60" s="147"/>
      <c r="EP60" s="147"/>
      <c r="EQ60" s="147"/>
      <c r="ER60" s="147"/>
      <c r="ES60" s="147"/>
      <c r="ET60" s="147"/>
      <c r="EU60" s="147"/>
      <c r="EV60" s="147"/>
      <c r="EW60" s="147"/>
      <c r="EX60" s="147"/>
      <c r="EY60" s="147"/>
      <c r="EZ60" s="147"/>
      <c r="FA60" s="147"/>
      <c r="FB60" s="147"/>
      <c r="FC60" s="147"/>
    </row>
    <row r="61" spans="9:179" ht="10.35" customHeight="1" x14ac:dyDescent="0.25">
      <c r="EJ61" s="147"/>
      <c r="EK61" s="147"/>
      <c r="EL61" s="147"/>
      <c r="EM61" s="147"/>
      <c r="EN61" s="147"/>
      <c r="EO61" s="147"/>
      <c r="EP61" s="147"/>
      <c r="EQ61" s="147"/>
      <c r="ER61" s="147"/>
      <c r="ES61" s="147"/>
      <c r="ET61" s="147"/>
      <c r="EU61" s="147"/>
      <c r="EV61" s="147"/>
      <c r="EW61" s="147"/>
      <c r="EX61" s="147"/>
      <c r="EY61" s="147"/>
      <c r="EZ61" s="147"/>
      <c r="FA61" s="147"/>
      <c r="FB61" s="147"/>
      <c r="FC61" s="147"/>
    </row>
    <row r="62" spans="9:179" ht="10.35" customHeight="1" x14ac:dyDescent="0.25">
      <c r="CR62" s="151" t="str">
        <f>請填寫黃底!B75</f>
        <v/>
      </c>
      <c r="CS62" s="151"/>
      <c r="CT62" s="151"/>
      <c r="CU62" s="151"/>
      <c r="CV62" s="151"/>
      <c r="CW62" s="151"/>
      <c r="CX62" s="151"/>
      <c r="CY62" s="151"/>
      <c r="CZ62" s="151"/>
      <c r="DA62" s="151"/>
      <c r="DB62" s="151"/>
      <c r="DC62" s="151"/>
      <c r="DD62" s="151"/>
      <c r="DE62" s="151"/>
      <c r="DF62" s="151"/>
      <c r="DG62" s="151"/>
      <c r="DH62" s="155" t="str">
        <f>請填寫黃底!A75</f>
        <v/>
      </c>
      <c r="DI62" s="155"/>
      <c r="DJ62" s="155"/>
      <c r="DK62" s="155"/>
      <c r="DL62" s="155"/>
      <c r="DM62" s="155"/>
      <c r="DN62" s="155"/>
      <c r="DO62" s="155"/>
      <c r="DP62" s="155"/>
      <c r="DQ62" s="155"/>
      <c r="DR62" s="155"/>
      <c r="DS62" s="155"/>
      <c r="DT62" s="155"/>
      <c r="DU62" s="155"/>
      <c r="DV62" s="155"/>
      <c r="DW62" s="155"/>
      <c r="EJ62" s="147"/>
      <c r="EK62" s="147"/>
      <c r="EL62" s="147"/>
      <c r="EM62" s="147"/>
      <c r="EN62" s="147"/>
      <c r="EO62" s="147"/>
      <c r="EP62" s="147"/>
      <c r="EQ62" s="147"/>
      <c r="ER62" s="147"/>
      <c r="ES62" s="147"/>
      <c r="ET62" s="147"/>
      <c r="EU62" s="147"/>
      <c r="EV62" s="147"/>
      <c r="EW62" s="147"/>
      <c r="EX62" s="147"/>
      <c r="EY62" s="147"/>
      <c r="EZ62" s="147"/>
      <c r="FA62" s="147"/>
      <c r="FB62" s="147"/>
      <c r="FC62" s="147"/>
    </row>
    <row r="63" spans="9:179" ht="10.35" customHeight="1" x14ac:dyDescent="0.25">
      <c r="CR63" s="151"/>
      <c r="CS63" s="151"/>
      <c r="CT63" s="151"/>
      <c r="CU63" s="151"/>
      <c r="CV63" s="151"/>
      <c r="CW63" s="151"/>
      <c r="CX63" s="151"/>
      <c r="CY63" s="151"/>
      <c r="CZ63" s="151"/>
      <c r="DA63" s="151"/>
      <c r="DB63" s="151"/>
      <c r="DC63" s="151"/>
      <c r="DD63" s="151"/>
      <c r="DE63" s="151"/>
      <c r="DF63" s="151"/>
      <c r="DG63" s="151"/>
      <c r="DH63" s="155"/>
      <c r="DI63" s="155"/>
      <c r="DJ63" s="155"/>
      <c r="DK63" s="155"/>
      <c r="DL63" s="155"/>
      <c r="DM63" s="155"/>
      <c r="DN63" s="155"/>
      <c r="DO63" s="155"/>
      <c r="DP63" s="155"/>
      <c r="DQ63" s="155"/>
      <c r="DR63" s="155"/>
      <c r="DS63" s="155"/>
      <c r="DT63" s="155"/>
      <c r="DU63" s="155"/>
      <c r="DV63" s="155"/>
      <c r="DW63" s="155"/>
      <c r="EJ63" s="147"/>
      <c r="EK63" s="147"/>
      <c r="EL63" s="147"/>
      <c r="EM63" s="147"/>
      <c r="EN63" s="147"/>
      <c r="EO63" s="147"/>
      <c r="EP63" s="147"/>
      <c r="EQ63" s="147"/>
      <c r="ER63" s="147"/>
      <c r="ES63" s="147"/>
      <c r="ET63" s="147"/>
      <c r="EU63" s="147"/>
      <c r="EV63" s="147"/>
      <c r="EW63" s="147"/>
      <c r="EX63" s="147"/>
      <c r="EY63" s="147"/>
      <c r="EZ63" s="147"/>
      <c r="FA63" s="147"/>
      <c r="FB63" s="147"/>
      <c r="FC63" s="147"/>
    </row>
    <row r="64" spans="9:179" ht="10.35" customHeight="1" x14ac:dyDescent="0.25">
      <c r="AM64" s="150" t="str">
        <f>請填寫黃底!L14</f>
        <v/>
      </c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1"/>
      <c r="DE64" s="151"/>
      <c r="DF64" s="151"/>
      <c r="DG64" s="151"/>
      <c r="DH64" s="155"/>
      <c r="DI64" s="155"/>
      <c r="DJ64" s="155"/>
      <c r="DK64" s="155"/>
      <c r="DL64" s="155"/>
      <c r="DM64" s="155"/>
      <c r="DN64" s="155"/>
      <c r="DO64" s="155"/>
      <c r="DP64" s="155"/>
      <c r="DQ64" s="155"/>
      <c r="DR64" s="155"/>
      <c r="DS64" s="155"/>
      <c r="DT64" s="155"/>
      <c r="DU64" s="155"/>
      <c r="DV64" s="155"/>
      <c r="DW64" s="155"/>
      <c r="EJ64" s="147"/>
      <c r="EK64" s="147"/>
      <c r="EL64" s="147"/>
      <c r="EM64" s="147"/>
      <c r="EN64" s="147"/>
      <c r="EO64" s="147"/>
      <c r="EP64" s="147"/>
      <c r="EQ64" s="147"/>
      <c r="ER64" s="147"/>
      <c r="ES64" s="147"/>
      <c r="ET64" s="147"/>
      <c r="EU64" s="147"/>
      <c r="EV64" s="147"/>
      <c r="EW64" s="147"/>
      <c r="EX64" s="147"/>
      <c r="EY64" s="147"/>
      <c r="EZ64" s="147"/>
      <c r="FA64" s="147"/>
      <c r="FB64" s="147"/>
      <c r="FC64" s="147"/>
    </row>
    <row r="65" spans="9:201" ht="10.35" customHeight="1" x14ac:dyDescent="0.25">
      <c r="I65" s="153" t="s">
        <v>5</v>
      </c>
      <c r="J65" s="153"/>
      <c r="K65" s="153"/>
      <c r="L65" s="153"/>
      <c r="M65" s="153"/>
      <c r="N65" s="153"/>
      <c r="O65" s="136">
        <f>請填寫黃底!E$13</f>
        <v>0</v>
      </c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CR65" s="151"/>
      <c r="CS65" s="151"/>
      <c r="CT65" s="151"/>
      <c r="CU65" s="151"/>
      <c r="CV65" s="151"/>
      <c r="CW65" s="151"/>
      <c r="CX65" s="151"/>
      <c r="CY65" s="151"/>
      <c r="CZ65" s="151"/>
      <c r="DA65" s="151"/>
      <c r="DB65" s="151"/>
      <c r="DC65" s="151"/>
      <c r="DD65" s="151"/>
      <c r="DE65" s="151"/>
      <c r="DF65" s="151"/>
      <c r="DG65" s="151"/>
      <c r="DH65" s="155"/>
      <c r="DI65" s="155"/>
      <c r="DJ65" s="155"/>
      <c r="DK65" s="155"/>
      <c r="DL65" s="155"/>
      <c r="DM65" s="155"/>
      <c r="DN65" s="155"/>
      <c r="DO65" s="155"/>
      <c r="DP65" s="155"/>
      <c r="DQ65" s="155"/>
      <c r="DR65" s="155"/>
      <c r="DS65" s="155"/>
      <c r="DT65" s="155"/>
      <c r="DU65" s="155"/>
      <c r="DV65" s="155"/>
      <c r="DW65" s="155"/>
      <c r="EJ65" s="147"/>
      <c r="EK65" s="147"/>
      <c r="EL65" s="147"/>
      <c r="EM65" s="147"/>
      <c r="EN65" s="147"/>
      <c r="EO65" s="147"/>
      <c r="EP65" s="147"/>
      <c r="EQ65" s="147"/>
      <c r="ER65" s="147"/>
      <c r="ES65" s="147"/>
      <c r="ET65" s="147"/>
      <c r="EU65" s="147"/>
      <c r="EV65" s="147"/>
      <c r="EW65" s="147"/>
      <c r="EX65" s="147"/>
      <c r="EY65" s="147"/>
      <c r="EZ65" s="147"/>
      <c r="FA65" s="147"/>
      <c r="FB65" s="147"/>
      <c r="FC65" s="147"/>
    </row>
    <row r="66" spans="9:201" ht="10.35" customHeight="1" x14ac:dyDescent="0.25">
      <c r="I66" s="153"/>
      <c r="J66" s="153"/>
      <c r="K66" s="153"/>
      <c r="L66" s="153"/>
      <c r="M66" s="153"/>
      <c r="N66" s="153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1"/>
      <c r="DE66" s="151"/>
      <c r="DF66" s="151"/>
      <c r="DG66" s="151"/>
      <c r="DH66" s="155"/>
      <c r="DI66" s="155"/>
      <c r="DJ66" s="155"/>
      <c r="DK66" s="155"/>
      <c r="DL66" s="155"/>
      <c r="DM66" s="155"/>
      <c r="DN66" s="155"/>
      <c r="DO66" s="155"/>
      <c r="DP66" s="155"/>
      <c r="DQ66" s="155"/>
      <c r="DR66" s="155"/>
      <c r="DS66" s="155"/>
      <c r="DT66" s="155"/>
      <c r="DU66" s="155"/>
      <c r="DV66" s="155"/>
      <c r="DW66" s="155"/>
      <c r="EJ66" s="147"/>
      <c r="EK66" s="147"/>
      <c r="EL66" s="147"/>
      <c r="EM66" s="147"/>
      <c r="EN66" s="147"/>
      <c r="EO66" s="147"/>
      <c r="EP66" s="147"/>
      <c r="EQ66" s="147"/>
      <c r="ER66" s="147"/>
      <c r="ES66" s="147"/>
      <c r="ET66" s="147"/>
      <c r="EU66" s="147"/>
      <c r="EV66" s="147"/>
      <c r="EW66" s="147"/>
      <c r="EX66" s="147"/>
      <c r="EY66" s="147"/>
      <c r="EZ66" s="147"/>
      <c r="FA66" s="147"/>
      <c r="FB66" s="147"/>
      <c r="FC66" s="147"/>
      <c r="FG66" s="139" t="str">
        <f>IF(ROUND(請填寫黃底!G61,1)&gt;0,"u1="&amp;ROUND(請填寫黃底!G61,1),"")</f>
        <v/>
      </c>
      <c r="FH66" s="139"/>
      <c r="FI66" s="139"/>
      <c r="FJ66" s="139"/>
      <c r="FK66" s="139"/>
      <c r="FL66" s="139"/>
      <c r="FM66" s="139"/>
      <c r="FN66" s="139"/>
      <c r="FO66" s="139"/>
      <c r="FP66" s="139"/>
      <c r="FQ66" s="139"/>
      <c r="FR66" s="139"/>
      <c r="FS66" s="139"/>
      <c r="FT66" s="139"/>
      <c r="FU66" s="139"/>
      <c r="FV66" s="139"/>
    </row>
    <row r="67" spans="9:201" ht="10.35" customHeight="1" x14ac:dyDescent="0.25">
      <c r="I67" s="153"/>
      <c r="J67" s="153"/>
      <c r="K67" s="153"/>
      <c r="L67" s="153"/>
      <c r="M67" s="153"/>
      <c r="N67" s="153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CR67" s="151"/>
      <c r="CS67" s="151"/>
      <c r="CT67" s="151"/>
      <c r="CU67" s="151"/>
      <c r="CV67" s="151"/>
      <c r="CW67" s="151"/>
      <c r="CX67" s="151"/>
      <c r="CY67" s="151"/>
      <c r="CZ67" s="151"/>
      <c r="DA67" s="151"/>
      <c r="DB67" s="151"/>
      <c r="DC67" s="151"/>
      <c r="DD67" s="151"/>
      <c r="DE67" s="151"/>
      <c r="DF67" s="151"/>
      <c r="DG67" s="151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5"/>
      <c r="DT67" s="155"/>
      <c r="DU67" s="155"/>
      <c r="DV67" s="155"/>
      <c r="DW67" s="155"/>
      <c r="FG67" s="139"/>
      <c r="FH67" s="139"/>
      <c r="FI67" s="139"/>
      <c r="FJ67" s="139"/>
      <c r="FK67" s="139"/>
      <c r="FL67" s="139"/>
      <c r="FM67" s="139"/>
      <c r="FN67" s="139"/>
      <c r="FO67" s="139"/>
      <c r="FP67" s="139"/>
      <c r="FQ67" s="139"/>
      <c r="FR67" s="139"/>
      <c r="FS67" s="139"/>
      <c r="FT67" s="139"/>
      <c r="FU67" s="139"/>
      <c r="FV67" s="139"/>
    </row>
    <row r="68" spans="9:201" ht="10.35" customHeight="1" x14ac:dyDescent="0.25">
      <c r="I68" s="153"/>
      <c r="J68" s="153"/>
      <c r="K68" s="153"/>
      <c r="L68" s="153"/>
      <c r="M68" s="153"/>
      <c r="N68" s="153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CR68" s="151"/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51"/>
      <c r="DD68" s="151"/>
      <c r="DE68" s="151"/>
      <c r="DF68" s="151"/>
      <c r="DG68" s="151"/>
      <c r="DH68" s="155"/>
      <c r="DI68" s="155"/>
      <c r="DJ68" s="155"/>
      <c r="DK68" s="155"/>
      <c r="DL68" s="155"/>
      <c r="DM68" s="155"/>
      <c r="DN68" s="155"/>
      <c r="DO68" s="155"/>
      <c r="DP68" s="155"/>
      <c r="DQ68" s="155"/>
      <c r="DR68" s="155"/>
      <c r="DS68" s="155"/>
      <c r="DT68" s="155"/>
      <c r="DU68" s="155"/>
      <c r="DV68" s="155"/>
      <c r="DW68" s="155"/>
      <c r="FG68" s="139"/>
      <c r="FH68" s="139"/>
      <c r="FI68" s="139"/>
      <c r="FJ68" s="139"/>
      <c r="FK68" s="139"/>
      <c r="FL68" s="139"/>
      <c r="FM68" s="139"/>
      <c r="FN68" s="139"/>
      <c r="FO68" s="139"/>
      <c r="FP68" s="139"/>
      <c r="FQ68" s="139"/>
      <c r="FR68" s="139"/>
      <c r="FS68" s="139"/>
      <c r="FT68" s="139"/>
      <c r="FU68" s="139"/>
      <c r="FV68" s="139"/>
    </row>
    <row r="69" spans="9:201" ht="10.35" customHeight="1" x14ac:dyDescent="0.25">
      <c r="I69" s="153"/>
      <c r="J69" s="153"/>
      <c r="K69" s="153"/>
      <c r="L69" s="153"/>
      <c r="M69" s="153"/>
      <c r="N69" s="153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CR69" s="151"/>
      <c r="CS69" s="151"/>
      <c r="CT69" s="151"/>
      <c r="CU69" s="151"/>
      <c r="CV69" s="151"/>
      <c r="CW69" s="151"/>
      <c r="CX69" s="151"/>
      <c r="CY69" s="151"/>
      <c r="CZ69" s="151"/>
      <c r="DA69" s="151"/>
      <c r="DB69" s="151"/>
      <c r="DC69" s="151"/>
      <c r="DD69" s="151"/>
      <c r="DE69" s="151"/>
      <c r="DF69" s="151"/>
      <c r="DG69" s="151"/>
      <c r="DH69" s="155"/>
      <c r="DI69" s="155"/>
      <c r="DJ69" s="155"/>
      <c r="DK69" s="155"/>
      <c r="DL69" s="155"/>
      <c r="DM69" s="155"/>
      <c r="DN69" s="155"/>
      <c r="DO69" s="155"/>
      <c r="DP69" s="155"/>
      <c r="DQ69" s="155"/>
      <c r="DR69" s="155"/>
      <c r="DS69" s="155"/>
      <c r="DT69" s="155"/>
      <c r="DU69" s="155"/>
      <c r="DV69" s="155"/>
      <c r="DW69" s="155"/>
      <c r="DY69" s="60"/>
      <c r="DZ69" s="60"/>
      <c r="EA69" s="162" t="str">
        <f>IF(ROUND(請填寫黃底!E61,1)&gt;0,ROUND(請填寫黃底!E61,1),"")</f>
        <v/>
      </c>
      <c r="EB69" s="162"/>
      <c r="EC69" s="162"/>
      <c r="ED69" s="162"/>
      <c r="EE69" s="162"/>
      <c r="EF69" s="162"/>
      <c r="EG69" s="162"/>
      <c r="EH69" s="162"/>
      <c r="EI69" s="162"/>
      <c r="EJ69" s="162"/>
      <c r="FG69" s="139"/>
      <c r="FH69" s="139"/>
      <c r="FI69" s="139"/>
      <c r="FJ69" s="139"/>
      <c r="FK69" s="139"/>
      <c r="FL69" s="139"/>
      <c r="FM69" s="139"/>
      <c r="FN69" s="139"/>
      <c r="FO69" s="139"/>
      <c r="FP69" s="139"/>
      <c r="FQ69" s="139"/>
      <c r="FR69" s="139"/>
      <c r="FS69" s="139"/>
      <c r="FT69" s="139"/>
      <c r="FU69" s="139"/>
      <c r="FV69" s="139"/>
    </row>
    <row r="70" spans="9:201" ht="10.35" customHeight="1" x14ac:dyDescent="0.25">
      <c r="I70" s="153"/>
      <c r="J70" s="153"/>
      <c r="K70" s="153"/>
      <c r="L70" s="153"/>
      <c r="M70" s="153"/>
      <c r="N70" s="153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1"/>
      <c r="DE70" s="151"/>
      <c r="DF70" s="151"/>
      <c r="DG70" s="151"/>
      <c r="DH70" s="155"/>
      <c r="DI70" s="155"/>
      <c r="DJ70" s="155"/>
      <c r="DK70" s="155"/>
      <c r="DL70" s="155"/>
      <c r="DM70" s="155"/>
      <c r="DN70" s="155"/>
      <c r="DO70" s="155"/>
      <c r="DP70" s="155"/>
      <c r="DQ70" s="155"/>
      <c r="DR70" s="155"/>
      <c r="DS70" s="155"/>
      <c r="DT70" s="155"/>
      <c r="DU70" s="155"/>
      <c r="DV70" s="155"/>
      <c r="DW70" s="155"/>
      <c r="DX70" s="60"/>
      <c r="DY70" s="60"/>
      <c r="DZ70" s="60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</row>
    <row r="71" spans="9:201" ht="10.35" customHeight="1" x14ac:dyDescent="0.25">
      <c r="AB71" s="5"/>
      <c r="AC71" s="5"/>
      <c r="AD71" s="5"/>
      <c r="AE71" s="5"/>
      <c r="AF71" s="5"/>
      <c r="AG71" s="5"/>
      <c r="AH71" s="5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CR71" s="151"/>
      <c r="CS71" s="151"/>
      <c r="CT71" s="151"/>
      <c r="CU71" s="151"/>
      <c r="CV71" s="151"/>
      <c r="CW71" s="151"/>
      <c r="CX71" s="151"/>
      <c r="CY71" s="151"/>
      <c r="CZ71" s="151"/>
      <c r="DA71" s="151"/>
      <c r="DB71" s="151"/>
      <c r="DC71" s="151"/>
      <c r="DD71" s="151"/>
      <c r="DE71" s="151"/>
      <c r="DF71" s="151"/>
      <c r="DG71" s="151"/>
      <c r="DH71" s="155"/>
      <c r="DI71" s="155"/>
      <c r="DJ71" s="155"/>
      <c r="DK71" s="155"/>
      <c r="DL71" s="155"/>
      <c r="DM71" s="155"/>
      <c r="DN71" s="155"/>
      <c r="DO71" s="155"/>
      <c r="DP71" s="155"/>
      <c r="DQ71" s="155"/>
      <c r="DR71" s="155"/>
      <c r="DS71" s="155"/>
      <c r="DT71" s="155"/>
      <c r="DU71" s="155"/>
      <c r="DV71" s="155"/>
      <c r="DW71" s="155"/>
      <c r="DX71" s="60"/>
      <c r="DY71" s="60"/>
      <c r="DZ71" s="60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FA71" s="137" t="str">
        <f>IF(ROUND(請填寫黃底!G75,1)&gt;0,"c2="&amp;ROUND(請填寫黃底!G75,1),"")</f>
        <v/>
      </c>
      <c r="FB71" s="137"/>
      <c r="FC71" s="137"/>
      <c r="FD71" s="137"/>
      <c r="FE71" s="137"/>
      <c r="FF71" s="137"/>
      <c r="FG71" s="137"/>
      <c r="FH71" s="137"/>
      <c r="FI71" s="137"/>
      <c r="FJ71" s="137"/>
      <c r="FK71" s="137"/>
      <c r="FL71" s="137"/>
      <c r="FM71" s="137"/>
      <c r="FN71" s="137"/>
      <c r="FO71" s="137"/>
      <c r="FP71" s="137"/>
      <c r="FQ71" s="137"/>
      <c r="FR71" s="137"/>
      <c r="FS71" s="137"/>
      <c r="FT71" s="137"/>
      <c r="FU71" s="137"/>
      <c r="FV71" s="137"/>
    </row>
    <row r="72" spans="9:201" ht="10.35" customHeight="1" x14ac:dyDescent="0.25">
      <c r="AB72" s="5"/>
      <c r="AC72" s="5"/>
      <c r="AD72" s="5"/>
      <c r="AE72" s="5"/>
      <c r="AF72" s="5"/>
      <c r="AG72" s="5"/>
      <c r="AH72" s="5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CR72" s="151"/>
      <c r="CS72" s="151"/>
      <c r="CT72" s="151"/>
      <c r="CU72" s="151"/>
      <c r="CV72" s="151"/>
      <c r="CW72" s="151"/>
      <c r="CX72" s="151"/>
      <c r="CY72" s="151"/>
      <c r="CZ72" s="151"/>
      <c r="DA72" s="151"/>
      <c r="DB72" s="151"/>
      <c r="DC72" s="151"/>
      <c r="DD72" s="151"/>
      <c r="DE72" s="151"/>
      <c r="DF72" s="151"/>
      <c r="DG72" s="151"/>
      <c r="DH72" s="155"/>
      <c r="DI72" s="155"/>
      <c r="DJ72" s="155"/>
      <c r="DK72" s="155"/>
      <c r="DL72" s="155"/>
      <c r="DM72" s="155"/>
      <c r="DN72" s="155"/>
      <c r="DO72" s="155"/>
      <c r="DP72" s="155"/>
      <c r="DQ72" s="155"/>
      <c r="DR72" s="155"/>
      <c r="DS72" s="155"/>
      <c r="DT72" s="155"/>
      <c r="DU72" s="155"/>
      <c r="DV72" s="155"/>
      <c r="DW72" s="155"/>
      <c r="DX72" s="60"/>
      <c r="DY72" s="60"/>
      <c r="DZ72" s="60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FA72" s="137"/>
      <c r="FB72" s="137"/>
      <c r="FC72" s="137"/>
      <c r="FD72" s="137"/>
      <c r="FE72" s="137"/>
      <c r="FF72" s="137"/>
      <c r="FG72" s="137"/>
      <c r="FH72" s="137"/>
      <c r="FI72" s="137"/>
      <c r="FJ72" s="137"/>
      <c r="FK72" s="137"/>
      <c r="FL72" s="137"/>
      <c r="FM72" s="137"/>
      <c r="FN72" s="137"/>
      <c r="FO72" s="137"/>
      <c r="FP72" s="137"/>
      <c r="FQ72" s="137"/>
      <c r="FR72" s="137"/>
      <c r="FS72" s="137"/>
      <c r="FT72" s="137"/>
      <c r="FU72" s="137"/>
      <c r="FV72" s="137"/>
    </row>
    <row r="73" spans="9:201" ht="10.35" customHeight="1" x14ac:dyDescent="0.25">
      <c r="AB73" s="5"/>
      <c r="AC73" s="5"/>
      <c r="AD73" s="5"/>
      <c r="AE73" s="5"/>
      <c r="AF73" s="5"/>
      <c r="AG73" s="5"/>
      <c r="AH73" s="5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CR73" s="151"/>
      <c r="CS73" s="151"/>
      <c r="CT73" s="151"/>
      <c r="CU73" s="151"/>
      <c r="CV73" s="151"/>
      <c r="CW73" s="151"/>
      <c r="CX73" s="151"/>
      <c r="CY73" s="151"/>
      <c r="CZ73" s="151"/>
      <c r="DA73" s="151"/>
      <c r="DB73" s="151"/>
      <c r="DC73" s="151"/>
      <c r="DD73" s="151"/>
      <c r="DE73" s="151"/>
      <c r="DF73" s="151"/>
      <c r="DG73" s="151"/>
      <c r="DH73" s="155"/>
      <c r="DI73" s="155"/>
      <c r="DJ73" s="155"/>
      <c r="DK73" s="155"/>
      <c r="DL73" s="155"/>
      <c r="DM73" s="155"/>
      <c r="DN73" s="155"/>
      <c r="DO73" s="155"/>
      <c r="DP73" s="155"/>
      <c r="DQ73" s="155"/>
      <c r="DR73" s="155"/>
      <c r="DS73" s="155"/>
      <c r="DT73" s="155"/>
      <c r="DU73" s="155"/>
      <c r="DV73" s="155"/>
      <c r="DW73" s="155"/>
      <c r="EI73" s="158" t="str">
        <f>IF(ROUND(請填寫黃底!E75,1),"w2=","")</f>
        <v/>
      </c>
      <c r="EJ73" s="158"/>
      <c r="EK73" s="158"/>
      <c r="EL73" s="158"/>
      <c r="EM73" s="158"/>
      <c r="EN73" s="158"/>
      <c r="EO73" s="158"/>
      <c r="EP73" s="158"/>
      <c r="EQ73" s="158"/>
      <c r="ER73" s="148" t="str">
        <f>IF(ROUND(請填寫黃底!$E$75,1),ROUND(請填寫黃底!$E$75,1),"")</f>
        <v/>
      </c>
      <c r="ES73" s="148"/>
      <c r="ET73" s="148"/>
      <c r="EU73" s="148"/>
      <c r="EV73" s="148"/>
      <c r="EW73" s="148"/>
      <c r="EX73" s="148"/>
      <c r="EY73" s="148"/>
      <c r="FA73" s="137"/>
      <c r="FB73" s="137"/>
      <c r="FC73" s="137"/>
      <c r="FD73" s="137"/>
      <c r="FE73" s="137"/>
      <c r="FF73" s="137"/>
      <c r="FG73" s="137"/>
      <c r="FH73" s="137"/>
      <c r="FI73" s="137"/>
      <c r="FJ73" s="137"/>
      <c r="FK73" s="137"/>
      <c r="FL73" s="137"/>
      <c r="FM73" s="137"/>
      <c r="FN73" s="137"/>
      <c r="FO73" s="137"/>
      <c r="FP73" s="137"/>
      <c r="FQ73" s="137"/>
      <c r="FR73" s="137"/>
      <c r="FS73" s="137"/>
      <c r="FT73" s="137"/>
      <c r="FU73" s="137"/>
      <c r="FV73" s="137"/>
    </row>
    <row r="74" spans="9:201" ht="10.35" customHeight="1" x14ac:dyDescent="0.25">
      <c r="AB74" s="5"/>
      <c r="AC74" s="5"/>
      <c r="AD74" s="5"/>
      <c r="AE74" s="5"/>
      <c r="AF74" s="5"/>
      <c r="AG74" s="5"/>
      <c r="AH74" s="5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CR74" s="15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1"/>
      <c r="DE74" s="151"/>
      <c r="DF74" s="151"/>
      <c r="DG74" s="151"/>
      <c r="DH74" s="155"/>
      <c r="DI74" s="155"/>
      <c r="DJ74" s="155"/>
      <c r="DK74" s="155"/>
      <c r="DL74" s="155"/>
      <c r="DM74" s="155"/>
      <c r="DN74" s="155"/>
      <c r="DO74" s="155"/>
      <c r="DP74" s="155"/>
      <c r="DQ74" s="155"/>
      <c r="DR74" s="155"/>
      <c r="DS74" s="155"/>
      <c r="DT74" s="155"/>
      <c r="DU74" s="155"/>
      <c r="DV74" s="155"/>
      <c r="DW74" s="155"/>
      <c r="EI74" s="158"/>
      <c r="EJ74" s="158"/>
      <c r="EK74" s="158"/>
      <c r="EL74" s="158"/>
      <c r="EM74" s="158"/>
      <c r="EN74" s="158"/>
      <c r="EO74" s="158"/>
      <c r="EP74" s="158"/>
      <c r="EQ74" s="158"/>
      <c r="ER74" s="148"/>
      <c r="ES74" s="148"/>
      <c r="ET74" s="148"/>
      <c r="EU74" s="148"/>
      <c r="EV74" s="148"/>
      <c r="EW74" s="148"/>
      <c r="EX74" s="148"/>
      <c r="EY74" s="148"/>
      <c r="FA74" s="137"/>
      <c r="FB74" s="137"/>
      <c r="FC74" s="137"/>
      <c r="FD74" s="137"/>
      <c r="FE74" s="137"/>
      <c r="FF74" s="137"/>
      <c r="FG74" s="137"/>
      <c r="FH74" s="137"/>
      <c r="FI74" s="137"/>
      <c r="FJ74" s="137"/>
      <c r="FK74" s="137"/>
      <c r="FL74" s="137"/>
      <c r="FM74" s="137"/>
      <c r="FN74" s="137"/>
      <c r="FO74" s="137"/>
      <c r="FP74" s="137"/>
      <c r="FQ74" s="137"/>
      <c r="FR74" s="137"/>
      <c r="FS74" s="137"/>
      <c r="FT74" s="137"/>
      <c r="FU74" s="137"/>
      <c r="FV74" s="137"/>
    </row>
    <row r="75" spans="9:201" ht="10.35" customHeight="1" x14ac:dyDescent="0.25"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CR75" s="151"/>
      <c r="CS75" s="151"/>
      <c r="CT75" s="151"/>
      <c r="CU75" s="151"/>
      <c r="CV75" s="151"/>
      <c r="CW75" s="151"/>
      <c r="CX75" s="151"/>
      <c r="CY75" s="151"/>
      <c r="CZ75" s="151"/>
      <c r="DA75" s="151"/>
      <c r="DB75" s="151"/>
      <c r="DC75" s="151"/>
      <c r="DD75" s="151"/>
      <c r="DE75" s="151"/>
      <c r="DF75" s="151"/>
      <c r="DG75" s="151"/>
      <c r="DH75" s="155"/>
      <c r="DI75" s="155"/>
      <c r="DJ75" s="155"/>
      <c r="DK75" s="155"/>
      <c r="DL75" s="155"/>
      <c r="DM75" s="155"/>
      <c r="DN75" s="155"/>
      <c r="DO75" s="155"/>
      <c r="DP75" s="155"/>
      <c r="DQ75" s="155"/>
      <c r="DR75" s="155"/>
      <c r="DS75" s="155"/>
      <c r="DT75" s="155"/>
      <c r="DU75" s="155"/>
      <c r="DV75" s="155"/>
      <c r="DW75" s="155"/>
      <c r="EI75" s="158"/>
      <c r="EJ75" s="158"/>
      <c r="EK75" s="158"/>
      <c r="EL75" s="158"/>
      <c r="EM75" s="158"/>
      <c r="EN75" s="158"/>
      <c r="EO75" s="158"/>
      <c r="EP75" s="158"/>
      <c r="EQ75" s="158"/>
      <c r="ER75" s="148"/>
      <c r="ES75" s="148"/>
      <c r="ET75" s="148"/>
      <c r="EU75" s="148"/>
      <c r="EV75" s="148"/>
      <c r="EW75" s="148"/>
      <c r="EX75" s="148"/>
      <c r="EY75" s="148"/>
      <c r="FA75" s="137"/>
      <c r="FB75" s="137"/>
      <c r="FC75" s="137"/>
      <c r="FD75" s="137"/>
      <c r="FE75" s="137"/>
      <c r="FF75" s="137"/>
      <c r="FG75" s="137"/>
      <c r="FH75" s="137"/>
      <c r="FI75" s="137"/>
      <c r="FJ75" s="137"/>
      <c r="FK75" s="137"/>
      <c r="FL75" s="137"/>
      <c r="FM75" s="137"/>
      <c r="FN75" s="137"/>
      <c r="FO75" s="137"/>
      <c r="FP75" s="137"/>
      <c r="FQ75" s="137"/>
      <c r="FR75" s="137"/>
      <c r="FS75" s="137"/>
      <c r="FT75" s="137"/>
      <c r="FU75" s="137"/>
      <c r="FV75" s="13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</row>
    <row r="76" spans="9:201" ht="10.35" customHeight="1" x14ac:dyDescent="0.25"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D76" s="151"/>
      <c r="DE76" s="151"/>
      <c r="DF76" s="151"/>
      <c r="DG76" s="151"/>
      <c r="DH76" s="155"/>
      <c r="DI76" s="155"/>
      <c r="DJ76" s="155"/>
      <c r="DK76" s="155"/>
      <c r="DL76" s="155"/>
      <c r="DM76" s="155"/>
      <c r="DN76" s="155"/>
      <c r="DO76" s="155"/>
      <c r="DP76" s="155"/>
      <c r="DQ76" s="155"/>
      <c r="DR76" s="155"/>
      <c r="DS76" s="155"/>
      <c r="DT76" s="155"/>
      <c r="DU76" s="155"/>
      <c r="DV76" s="155"/>
      <c r="DW76" s="155"/>
      <c r="EI76" s="158"/>
      <c r="EJ76" s="158"/>
      <c r="EK76" s="158"/>
      <c r="EL76" s="158"/>
      <c r="EM76" s="158"/>
      <c r="EN76" s="158"/>
      <c r="EO76" s="158"/>
      <c r="EP76" s="158"/>
      <c r="EQ76" s="158"/>
      <c r="ER76" s="148"/>
      <c r="ES76" s="148"/>
      <c r="ET76" s="148"/>
      <c r="EU76" s="148"/>
      <c r="EV76" s="148"/>
      <c r="EW76" s="148"/>
      <c r="EX76" s="148"/>
      <c r="EY76" s="148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</row>
    <row r="77" spans="9:201" ht="10.35" customHeight="1" x14ac:dyDescent="0.25"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CR77" s="151"/>
      <c r="CS77" s="151"/>
      <c r="CT77" s="151"/>
      <c r="CU77" s="151"/>
      <c r="CV77" s="151"/>
      <c r="CW77" s="151"/>
      <c r="CX77" s="151"/>
      <c r="CY77" s="151"/>
      <c r="CZ77" s="151"/>
      <c r="DA77" s="151"/>
      <c r="DB77" s="151"/>
      <c r="DC77" s="151"/>
      <c r="DD77" s="151"/>
      <c r="DE77" s="151"/>
      <c r="DF77" s="151"/>
      <c r="DG77" s="151"/>
      <c r="DH77" s="155"/>
      <c r="DI77" s="155"/>
      <c r="DJ77" s="155"/>
      <c r="DK77" s="155"/>
      <c r="DL77" s="155"/>
      <c r="DM77" s="155"/>
      <c r="DN77" s="155"/>
      <c r="DO77" s="155"/>
      <c r="DP77" s="155"/>
      <c r="DQ77" s="155"/>
      <c r="DR77" s="155"/>
      <c r="DS77" s="155"/>
      <c r="DT77" s="155"/>
      <c r="DU77" s="155"/>
      <c r="DV77" s="155"/>
      <c r="DW77" s="155"/>
      <c r="EI77" s="158"/>
      <c r="EJ77" s="158"/>
      <c r="EK77" s="158"/>
      <c r="EL77" s="158"/>
      <c r="EM77" s="158"/>
      <c r="EN77" s="158"/>
      <c r="EO77" s="158"/>
      <c r="EP77" s="158"/>
      <c r="EQ77" s="158"/>
      <c r="ER77" s="148"/>
      <c r="ES77" s="148"/>
      <c r="ET77" s="148"/>
      <c r="EU77" s="148"/>
      <c r="EV77" s="148"/>
      <c r="EW77" s="148"/>
      <c r="EX77" s="148"/>
      <c r="EY77" s="148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</row>
    <row r="78" spans="9:201" ht="10.35" customHeight="1" x14ac:dyDescent="0.25"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1"/>
      <c r="DE78" s="151"/>
      <c r="DF78" s="151"/>
      <c r="DG78" s="151"/>
      <c r="DH78" s="155"/>
      <c r="DI78" s="155"/>
      <c r="DJ78" s="155"/>
      <c r="DK78" s="155"/>
      <c r="DL78" s="155"/>
      <c r="DM78" s="155"/>
      <c r="DN78" s="155"/>
      <c r="DO78" s="155"/>
      <c r="DP78" s="155"/>
      <c r="DQ78" s="155"/>
      <c r="DR78" s="155"/>
      <c r="DS78" s="155"/>
      <c r="DT78" s="155"/>
      <c r="DU78" s="155"/>
      <c r="DV78" s="155"/>
      <c r="DW78" s="155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</row>
    <row r="79" spans="9:201" ht="10.35" customHeight="1" x14ac:dyDescent="0.25"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CR79" s="151"/>
      <c r="CS79" s="151"/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5"/>
      <c r="DI79" s="155"/>
      <c r="DJ79" s="155"/>
      <c r="DK79" s="155"/>
      <c r="DL79" s="155"/>
      <c r="DM79" s="155"/>
      <c r="DN79" s="155"/>
      <c r="DO79" s="155"/>
      <c r="DP79" s="155"/>
      <c r="DQ79" s="155"/>
      <c r="DR79" s="155"/>
      <c r="DS79" s="155"/>
      <c r="DT79" s="155"/>
      <c r="DU79" s="155"/>
      <c r="DV79" s="155"/>
      <c r="DW79" s="155"/>
    </row>
    <row r="80" spans="9:201" ht="10.35" customHeight="1" x14ac:dyDescent="0.25"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5"/>
      <c r="DI80" s="155"/>
      <c r="DJ80" s="155"/>
      <c r="DK80" s="155"/>
      <c r="DL80" s="155"/>
      <c r="DM80" s="155"/>
      <c r="DN80" s="155"/>
      <c r="DO80" s="155"/>
      <c r="DP80" s="155"/>
      <c r="DQ80" s="155"/>
      <c r="DR80" s="155"/>
      <c r="DS80" s="155"/>
      <c r="DT80" s="155"/>
      <c r="DU80" s="155"/>
      <c r="DV80" s="155"/>
      <c r="DW80" s="155"/>
    </row>
    <row r="81" spans="9:241" ht="10.35" customHeight="1" x14ac:dyDescent="0.25">
      <c r="I81" s="153" t="s">
        <v>4</v>
      </c>
      <c r="J81" s="153"/>
      <c r="K81" s="153"/>
      <c r="L81" s="153"/>
      <c r="M81" s="153"/>
      <c r="N81" s="153"/>
      <c r="O81" s="136">
        <f>請填寫黃底!D$13</f>
        <v>0</v>
      </c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CR81" s="151"/>
      <c r="CS81" s="151"/>
      <c r="CT81" s="151"/>
      <c r="CU81" s="151"/>
      <c r="CV81" s="151"/>
      <c r="CW81" s="151"/>
      <c r="CX81" s="151"/>
      <c r="CY81" s="151"/>
      <c r="CZ81" s="151"/>
      <c r="DA81" s="151"/>
      <c r="DB81" s="151"/>
      <c r="DC81" s="151"/>
      <c r="DD81" s="151"/>
      <c r="DE81" s="151"/>
      <c r="DF81" s="151"/>
      <c r="DG81" s="151"/>
      <c r="DH81" s="155"/>
      <c r="DI81" s="155"/>
      <c r="DJ81" s="155"/>
      <c r="DK81" s="155"/>
      <c r="DL81" s="155"/>
      <c r="DM81" s="155"/>
      <c r="DN81" s="155"/>
      <c r="DO81" s="155"/>
      <c r="DP81" s="155"/>
      <c r="DQ81" s="155"/>
      <c r="DR81" s="155"/>
      <c r="DS81" s="155"/>
      <c r="DT81" s="155"/>
      <c r="DU81" s="155"/>
      <c r="DV81" s="155"/>
      <c r="DW81" s="155"/>
      <c r="GC81" s="151" t="str">
        <f>請填寫黃底!A200</f>
        <v/>
      </c>
      <c r="GD81" s="151"/>
      <c r="GE81" s="151"/>
      <c r="GF81" s="151"/>
      <c r="GG81" s="151"/>
      <c r="GH81" s="151"/>
      <c r="GI81" s="151"/>
      <c r="GJ81" s="151"/>
      <c r="GK81" s="151"/>
      <c r="GL81" s="151"/>
      <c r="GM81" s="151"/>
      <c r="GN81" s="151"/>
      <c r="GO81" s="151"/>
      <c r="GP81" s="151"/>
      <c r="GQ81" s="151"/>
      <c r="GR81" s="151"/>
    </row>
    <row r="82" spans="9:241" ht="10.35" customHeight="1" x14ac:dyDescent="0.25">
      <c r="I82" s="153"/>
      <c r="J82" s="153"/>
      <c r="K82" s="153"/>
      <c r="L82" s="153"/>
      <c r="M82" s="153"/>
      <c r="N82" s="153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1"/>
      <c r="DE82" s="151"/>
      <c r="DF82" s="151"/>
      <c r="DG82" s="151"/>
      <c r="DH82" s="155"/>
      <c r="DI82" s="155"/>
      <c r="DJ82" s="155"/>
      <c r="DK82" s="155"/>
      <c r="DL82" s="155"/>
      <c r="DM82" s="155"/>
      <c r="DN82" s="155"/>
      <c r="DO82" s="155"/>
      <c r="DP82" s="155"/>
      <c r="DQ82" s="155"/>
      <c r="DR82" s="155"/>
      <c r="DS82" s="155"/>
      <c r="DT82" s="155"/>
      <c r="DU82" s="155"/>
      <c r="DV82" s="155"/>
      <c r="DW82" s="155"/>
      <c r="GC82" s="151"/>
      <c r="GD82" s="151"/>
      <c r="GE82" s="151"/>
      <c r="GF82" s="151"/>
      <c r="GG82" s="151"/>
      <c r="GH82" s="151"/>
      <c r="GI82" s="151"/>
      <c r="GJ82" s="151"/>
      <c r="GK82" s="151"/>
      <c r="GL82" s="151"/>
      <c r="GM82" s="151"/>
      <c r="GN82" s="151"/>
      <c r="GO82" s="151"/>
      <c r="GP82" s="151"/>
      <c r="GQ82" s="151"/>
      <c r="GR82" s="151"/>
    </row>
    <row r="83" spans="9:241" ht="10.35" customHeight="1" x14ac:dyDescent="0.25">
      <c r="I83" s="153"/>
      <c r="J83" s="153"/>
      <c r="K83" s="153"/>
      <c r="L83" s="153"/>
      <c r="M83" s="153"/>
      <c r="N83" s="153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M83" s="150"/>
      <c r="AN83" s="150"/>
      <c r="AO83" s="150"/>
      <c r="AP83" s="150"/>
      <c r="AQ83" s="150"/>
      <c r="AR83" s="150"/>
      <c r="AS83" s="150"/>
      <c r="AT83" s="150"/>
      <c r="AU83" s="150"/>
      <c r="AV83" s="150"/>
      <c r="AW83" s="150"/>
      <c r="AX83" s="150"/>
      <c r="AY83" s="150"/>
      <c r="AZ83" s="150"/>
      <c r="BA83" s="150"/>
      <c r="BB83" s="150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EJ83" s="146" t="str">
        <f>IF(ROUND(請填寫黃底!B81,1)&gt;0,"製程","")</f>
        <v/>
      </c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GC83" s="151"/>
      <c r="GD83" s="151"/>
      <c r="GE83" s="151"/>
      <c r="GF83" s="151"/>
      <c r="GG83" s="151"/>
      <c r="GH83" s="151"/>
      <c r="GI83" s="151"/>
      <c r="GJ83" s="151"/>
      <c r="GK83" s="151"/>
      <c r="GL83" s="151"/>
      <c r="GM83" s="151"/>
      <c r="GN83" s="151"/>
      <c r="GO83" s="151"/>
      <c r="GP83" s="151"/>
      <c r="GQ83" s="151"/>
      <c r="GR83" s="151"/>
      <c r="HM83" s="137" t="str">
        <f>IF(ROUND(請填寫黃底!G200,1)&gt;0,"c6="&amp;ROUND(請填寫黃底!G200,1),"")</f>
        <v/>
      </c>
      <c r="HN83" s="137"/>
      <c r="HO83" s="137"/>
      <c r="HP83" s="137"/>
      <c r="HQ83" s="137"/>
      <c r="HR83" s="137"/>
      <c r="HS83" s="137"/>
      <c r="HT83" s="137"/>
      <c r="HU83" s="137"/>
      <c r="HV83" s="137"/>
      <c r="HW83" s="137"/>
      <c r="HX83" s="137"/>
      <c r="HY83" s="137"/>
      <c r="HZ83" s="137"/>
      <c r="IA83" s="137"/>
      <c r="IB83" s="137"/>
      <c r="IC83" s="137"/>
      <c r="ID83" s="137"/>
      <c r="IE83" s="137"/>
      <c r="IF83" s="137"/>
      <c r="IG83" s="137"/>
    </row>
    <row r="84" spans="9:241" ht="10.35" customHeight="1" x14ac:dyDescent="0.25">
      <c r="I84" s="153"/>
      <c r="J84" s="153"/>
      <c r="K84" s="153"/>
      <c r="L84" s="153"/>
      <c r="M84" s="153"/>
      <c r="N84" s="153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M84" s="150"/>
      <c r="AN84" s="150"/>
      <c r="AO84" s="150"/>
      <c r="AP84" s="150"/>
      <c r="AQ84" s="150"/>
      <c r="AR84" s="150"/>
      <c r="AS84" s="150"/>
      <c r="AT84" s="150"/>
      <c r="AU84" s="150"/>
      <c r="AV84" s="150"/>
      <c r="AW84" s="150"/>
      <c r="AX84" s="150"/>
      <c r="AY84" s="150"/>
      <c r="AZ84" s="150"/>
      <c r="BA84" s="150"/>
      <c r="BB84" s="150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GC84" s="151"/>
      <c r="GD84" s="151"/>
      <c r="GE84" s="151"/>
      <c r="GF84" s="151"/>
      <c r="GG84" s="151"/>
      <c r="GH84" s="151"/>
      <c r="GI84" s="151"/>
      <c r="GJ84" s="151"/>
      <c r="GK84" s="151"/>
      <c r="GL84" s="151"/>
      <c r="GM84" s="151"/>
      <c r="GN84" s="151"/>
      <c r="GO84" s="151"/>
      <c r="GP84" s="151"/>
      <c r="GQ84" s="151"/>
      <c r="GR84" s="151"/>
      <c r="GU84" s="58"/>
      <c r="GV84" s="58"/>
      <c r="GW84" s="165" t="str">
        <f>IF(ROUND(請填寫黃底!E200,1),"w6=","")</f>
        <v/>
      </c>
      <c r="GX84" s="165"/>
      <c r="GY84" s="165"/>
      <c r="GZ84" s="165"/>
      <c r="HA84" s="165"/>
      <c r="HB84" s="165"/>
      <c r="HC84" s="165"/>
      <c r="HD84" s="166" t="str">
        <f>IFERROR(IF(ROUND(請填寫黃底!$E$200,1),ROUND(請填寫黃底!$E$200,1),""),"")</f>
        <v/>
      </c>
      <c r="HE84" s="166"/>
      <c r="HF84" s="166"/>
      <c r="HG84" s="166"/>
      <c r="HH84" s="166"/>
      <c r="HI84" s="166"/>
      <c r="HJ84" s="166"/>
      <c r="HK84" s="166"/>
      <c r="HM84" s="137"/>
      <c r="HN84" s="137"/>
      <c r="HO84" s="137"/>
      <c r="HP84" s="137"/>
      <c r="HQ84" s="137"/>
      <c r="HR84" s="137"/>
      <c r="HS84" s="137"/>
      <c r="HT84" s="137"/>
      <c r="HU84" s="137"/>
      <c r="HV84" s="137"/>
      <c r="HW84" s="137"/>
      <c r="HX84" s="137"/>
      <c r="HY84" s="137"/>
      <c r="HZ84" s="137"/>
      <c r="IA84" s="137"/>
      <c r="IB84" s="137"/>
      <c r="IC84" s="137"/>
      <c r="ID84" s="137"/>
      <c r="IE84" s="137"/>
      <c r="IF84" s="137"/>
      <c r="IG84" s="137"/>
    </row>
    <row r="85" spans="9:241" ht="10.35" customHeight="1" x14ac:dyDescent="0.25">
      <c r="I85" s="153"/>
      <c r="J85" s="153"/>
      <c r="K85" s="153"/>
      <c r="L85" s="153"/>
      <c r="M85" s="153"/>
      <c r="N85" s="153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M85" s="150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GC85" s="151"/>
      <c r="GD85" s="151"/>
      <c r="GE85" s="151"/>
      <c r="GF85" s="151"/>
      <c r="GG85" s="151"/>
      <c r="GH85" s="151"/>
      <c r="GI85" s="151"/>
      <c r="GJ85" s="151"/>
      <c r="GK85" s="151"/>
      <c r="GL85" s="151"/>
      <c r="GM85" s="151"/>
      <c r="GN85" s="151"/>
      <c r="GO85" s="151"/>
      <c r="GP85" s="151"/>
      <c r="GQ85" s="151"/>
      <c r="GR85" s="151"/>
      <c r="GU85" s="58"/>
      <c r="GV85" s="58"/>
      <c r="GW85" s="165"/>
      <c r="GX85" s="165"/>
      <c r="GY85" s="165"/>
      <c r="GZ85" s="165"/>
      <c r="HA85" s="165"/>
      <c r="HB85" s="165"/>
      <c r="HC85" s="165"/>
      <c r="HD85" s="166"/>
      <c r="HE85" s="166"/>
      <c r="HF85" s="166"/>
      <c r="HG85" s="166"/>
      <c r="HH85" s="166"/>
      <c r="HI85" s="166"/>
      <c r="HJ85" s="166"/>
      <c r="HK85" s="166"/>
      <c r="HM85" s="137"/>
      <c r="HN85" s="137"/>
      <c r="HO85" s="137"/>
      <c r="HP85" s="137"/>
      <c r="HQ85" s="137"/>
      <c r="HR85" s="137"/>
      <c r="HS85" s="137"/>
      <c r="HT85" s="137"/>
      <c r="HU85" s="137"/>
      <c r="HV85" s="137"/>
      <c r="HW85" s="137"/>
      <c r="HX85" s="137"/>
      <c r="HY85" s="137"/>
      <c r="HZ85" s="137"/>
      <c r="IA85" s="137"/>
      <c r="IB85" s="137"/>
      <c r="IC85" s="137"/>
      <c r="ID85" s="137"/>
      <c r="IE85" s="137"/>
      <c r="IF85" s="137"/>
      <c r="IG85" s="137"/>
    </row>
    <row r="86" spans="9:241" ht="10.35" customHeight="1" x14ac:dyDescent="0.25">
      <c r="I86" s="153"/>
      <c r="J86" s="153"/>
      <c r="K86" s="153"/>
      <c r="L86" s="153"/>
      <c r="M86" s="153"/>
      <c r="N86" s="153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EJ86" s="147"/>
      <c r="EK86" s="147"/>
      <c r="EL86" s="147"/>
      <c r="EM86" s="147"/>
      <c r="EN86" s="147"/>
      <c r="EO86" s="147"/>
      <c r="EP86" s="147"/>
      <c r="EQ86" s="147"/>
      <c r="ER86" s="147"/>
      <c r="ES86" s="147"/>
      <c r="ET86" s="147"/>
      <c r="EU86" s="147"/>
      <c r="EV86" s="147"/>
      <c r="EW86" s="147"/>
      <c r="EX86" s="147"/>
      <c r="EY86" s="147"/>
      <c r="EZ86" s="147"/>
      <c r="FA86" s="147"/>
      <c r="FB86" s="147"/>
      <c r="FC86" s="147"/>
      <c r="GC86" s="151"/>
      <c r="GD86" s="151"/>
      <c r="GE86" s="151"/>
      <c r="GF86" s="151"/>
      <c r="GG86" s="151"/>
      <c r="GH86" s="151"/>
      <c r="GI86" s="151"/>
      <c r="GJ86" s="151"/>
      <c r="GK86" s="151"/>
      <c r="GL86" s="151"/>
      <c r="GM86" s="151"/>
      <c r="GN86" s="151"/>
      <c r="GO86" s="151"/>
      <c r="GP86" s="151"/>
      <c r="GQ86" s="151"/>
      <c r="GR86" s="151"/>
      <c r="GU86" s="58"/>
      <c r="GV86" s="58"/>
      <c r="GW86" s="165"/>
      <c r="GX86" s="165"/>
      <c r="GY86" s="165"/>
      <c r="GZ86" s="165"/>
      <c r="HA86" s="165"/>
      <c r="HB86" s="165"/>
      <c r="HC86" s="165"/>
      <c r="HD86" s="166"/>
      <c r="HE86" s="166"/>
      <c r="HF86" s="166"/>
      <c r="HG86" s="166"/>
      <c r="HH86" s="166"/>
      <c r="HI86" s="166"/>
      <c r="HJ86" s="166"/>
      <c r="HK86" s="166"/>
      <c r="HM86" s="137"/>
      <c r="HN86" s="137"/>
      <c r="HO86" s="137"/>
      <c r="HP86" s="137"/>
      <c r="HQ86" s="137"/>
      <c r="HR86" s="137"/>
      <c r="HS86" s="137"/>
      <c r="HT86" s="137"/>
      <c r="HU86" s="137"/>
      <c r="HV86" s="137"/>
      <c r="HW86" s="137"/>
      <c r="HX86" s="137"/>
      <c r="HY86" s="137"/>
      <c r="HZ86" s="137"/>
      <c r="IA86" s="137"/>
      <c r="IB86" s="137"/>
      <c r="IC86" s="137"/>
      <c r="ID86" s="137"/>
      <c r="IE86" s="137"/>
      <c r="IF86" s="137"/>
      <c r="IG86" s="137"/>
    </row>
    <row r="87" spans="9:241" ht="10.35" customHeight="1" x14ac:dyDescent="0.25">
      <c r="AB87" s="5"/>
      <c r="AC87" s="5"/>
      <c r="AD87" s="5"/>
      <c r="AE87" s="5"/>
      <c r="AF87" s="5"/>
      <c r="AG87" s="5"/>
      <c r="AH87" s="5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DU87" s="143" t="str">
        <f>IF(ROUND(請填寫黃底!B81,1)&gt;0,ROUND(請填寫黃底!B81,1),"")</f>
        <v/>
      </c>
      <c r="DV87" s="143"/>
      <c r="DW87" s="143"/>
      <c r="DX87" s="143"/>
      <c r="DY87" s="143"/>
      <c r="DZ87" s="143"/>
      <c r="EA87" s="143"/>
      <c r="EB87" s="143"/>
      <c r="EC87" s="143"/>
      <c r="ED87" s="143"/>
      <c r="EE87" s="143"/>
      <c r="EF87" s="143"/>
      <c r="EJ87" s="147"/>
      <c r="EK87" s="147"/>
      <c r="EL87" s="147"/>
      <c r="EM87" s="147"/>
      <c r="EN87" s="147"/>
      <c r="EO87" s="147"/>
      <c r="EP87" s="147"/>
      <c r="EQ87" s="147"/>
      <c r="ER87" s="147"/>
      <c r="ES87" s="147"/>
      <c r="ET87" s="147"/>
      <c r="EU87" s="147"/>
      <c r="EV87" s="147"/>
      <c r="EW87" s="147"/>
      <c r="EX87" s="147"/>
      <c r="EY87" s="147"/>
      <c r="EZ87" s="147"/>
      <c r="FA87" s="147"/>
      <c r="FB87" s="147"/>
      <c r="FC87" s="147"/>
      <c r="FE87" s="143" t="str">
        <f>IF(請填寫黃底!G81&gt;0,"d2="&amp;請填寫黃底!G81,"")</f>
        <v/>
      </c>
      <c r="FF87" s="143"/>
      <c r="FG87" s="143"/>
      <c r="FH87" s="143"/>
      <c r="FI87" s="143"/>
      <c r="FJ87" s="143"/>
      <c r="FK87" s="143"/>
      <c r="FL87" s="143"/>
      <c r="FM87" s="143"/>
      <c r="FN87" s="143"/>
      <c r="FO87" s="143"/>
      <c r="FP87" s="143"/>
      <c r="FQ87" s="143"/>
      <c r="FR87" s="143"/>
      <c r="FS87" s="143"/>
      <c r="FT87" s="143"/>
      <c r="FU87" s="143"/>
      <c r="FV87" s="143"/>
      <c r="FW87" s="143"/>
      <c r="GC87" s="151"/>
      <c r="GD87" s="151"/>
      <c r="GE87" s="151"/>
      <c r="GF87" s="151"/>
      <c r="GG87" s="151"/>
      <c r="GH87" s="151"/>
      <c r="GI87" s="151"/>
      <c r="GJ87" s="151"/>
      <c r="GK87" s="151"/>
      <c r="GL87" s="151"/>
      <c r="GM87" s="151"/>
      <c r="GN87" s="151"/>
      <c r="GO87" s="151"/>
      <c r="GP87" s="151"/>
      <c r="GQ87" s="151"/>
      <c r="GR87" s="151"/>
      <c r="GU87" s="58"/>
      <c r="GV87" s="58"/>
      <c r="GW87" s="165"/>
      <c r="GX87" s="165"/>
      <c r="GY87" s="165"/>
      <c r="GZ87" s="165"/>
      <c r="HA87" s="165"/>
      <c r="HB87" s="165"/>
      <c r="HC87" s="165"/>
      <c r="HD87" s="166"/>
      <c r="HE87" s="166"/>
      <c r="HF87" s="166"/>
      <c r="HG87" s="166"/>
      <c r="HH87" s="166"/>
      <c r="HI87" s="166"/>
      <c r="HJ87" s="166"/>
      <c r="HK87" s="166"/>
      <c r="HM87" s="137"/>
      <c r="HN87" s="137"/>
      <c r="HO87" s="137"/>
      <c r="HP87" s="137"/>
      <c r="HQ87" s="137"/>
      <c r="HR87" s="137"/>
      <c r="HS87" s="137"/>
      <c r="HT87" s="137"/>
      <c r="HU87" s="137"/>
      <c r="HV87" s="137"/>
      <c r="HW87" s="137"/>
      <c r="HX87" s="137"/>
      <c r="HY87" s="137"/>
      <c r="HZ87" s="137"/>
      <c r="IA87" s="137"/>
      <c r="IB87" s="137"/>
      <c r="IC87" s="137"/>
      <c r="ID87" s="137"/>
      <c r="IE87" s="137"/>
      <c r="IF87" s="137"/>
      <c r="IG87" s="137"/>
    </row>
    <row r="88" spans="9:241" ht="10.35" customHeight="1" x14ac:dyDescent="0.25">
      <c r="AB88" s="5"/>
      <c r="AC88" s="5"/>
      <c r="AD88" s="5"/>
      <c r="AE88" s="5"/>
      <c r="AF88" s="5"/>
      <c r="AG88" s="5"/>
      <c r="AH88" s="5"/>
      <c r="DU88" s="143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J88" s="147"/>
      <c r="EK88" s="147"/>
      <c r="EL88" s="147"/>
      <c r="EM88" s="147"/>
      <c r="EN88" s="147"/>
      <c r="EO88" s="147"/>
      <c r="EP88" s="147"/>
      <c r="EQ88" s="147"/>
      <c r="ER88" s="147"/>
      <c r="ES88" s="147"/>
      <c r="ET88" s="147"/>
      <c r="EU88" s="147"/>
      <c r="EV88" s="147"/>
      <c r="EW88" s="147"/>
      <c r="EX88" s="147"/>
      <c r="EY88" s="147"/>
      <c r="EZ88" s="147"/>
      <c r="FA88" s="147"/>
      <c r="FB88" s="147"/>
      <c r="FC88" s="147"/>
      <c r="FE88" s="143"/>
      <c r="FF88" s="143"/>
      <c r="FG88" s="143"/>
      <c r="FH88" s="143"/>
      <c r="FI88" s="143"/>
      <c r="FJ88" s="143"/>
      <c r="FK88" s="143"/>
      <c r="FL88" s="143"/>
      <c r="FM88" s="143"/>
      <c r="FN88" s="143"/>
      <c r="FO88" s="143"/>
      <c r="FP88" s="143"/>
      <c r="FQ88" s="143"/>
      <c r="FR88" s="143"/>
      <c r="FS88" s="143"/>
      <c r="FT88" s="143"/>
      <c r="FU88" s="143"/>
      <c r="FV88" s="143"/>
      <c r="FW88" s="143"/>
      <c r="GC88" s="151"/>
      <c r="GD88" s="151"/>
      <c r="GE88" s="151"/>
      <c r="GF88" s="151"/>
      <c r="GG88" s="151"/>
      <c r="GH88" s="151"/>
      <c r="GI88" s="151"/>
      <c r="GJ88" s="151"/>
      <c r="GK88" s="151"/>
      <c r="GL88" s="151"/>
      <c r="GM88" s="151"/>
      <c r="GN88" s="151"/>
      <c r="GO88" s="151"/>
      <c r="GP88" s="151"/>
      <c r="GQ88" s="151"/>
      <c r="GR88" s="151"/>
      <c r="GU88" s="58"/>
      <c r="GV88" s="58"/>
      <c r="GW88" s="165"/>
      <c r="GX88" s="165"/>
      <c r="GY88" s="165"/>
      <c r="GZ88" s="165"/>
      <c r="HA88" s="165"/>
      <c r="HB88" s="165"/>
      <c r="HC88" s="165"/>
      <c r="HD88" s="166"/>
      <c r="HE88" s="166"/>
      <c r="HF88" s="166"/>
      <c r="HG88" s="166"/>
      <c r="HH88" s="166"/>
      <c r="HI88" s="166"/>
      <c r="HJ88" s="166"/>
      <c r="HK88" s="166"/>
    </row>
    <row r="89" spans="9:241" ht="10.35" customHeight="1" x14ac:dyDescent="0.25">
      <c r="AB89" s="5"/>
      <c r="AC89" s="5"/>
      <c r="AD89" s="5"/>
      <c r="AE89" s="5"/>
      <c r="AF89" s="5"/>
      <c r="AG89" s="5"/>
      <c r="AH89" s="5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J89" s="147"/>
      <c r="EK89" s="147"/>
      <c r="EL89" s="147"/>
      <c r="EM89" s="147"/>
      <c r="EN89" s="147"/>
      <c r="EO89" s="147"/>
      <c r="EP89" s="147"/>
      <c r="EQ89" s="147"/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E89" s="143"/>
      <c r="FF89" s="143"/>
      <c r="FG89" s="143"/>
      <c r="FH89" s="143"/>
      <c r="FI89" s="143"/>
      <c r="FJ89" s="143"/>
      <c r="FK89" s="143"/>
      <c r="FL89" s="143"/>
      <c r="FM89" s="143"/>
      <c r="FN89" s="143"/>
      <c r="FO89" s="143"/>
      <c r="FP89" s="143"/>
      <c r="FQ89" s="143"/>
      <c r="FR89" s="143"/>
      <c r="FS89" s="143"/>
      <c r="FT89" s="143"/>
      <c r="FU89" s="143"/>
      <c r="FV89" s="143"/>
      <c r="FW89" s="143"/>
      <c r="GC89" s="151"/>
      <c r="GD89" s="151"/>
      <c r="GE89" s="151"/>
      <c r="GF89" s="151"/>
      <c r="GG89" s="151"/>
      <c r="GH89" s="151"/>
      <c r="GI89" s="151"/>
      <c r="GJ89" s="151"/>
      <c r="GK89" s="151"/>
      <c r="GL89" s="151"/>
      <c r="GM89" s="151"/>
      <c r="GN89" s="151"/>
      <c r="GO89" s="151"/>
      <c r="GP89" s="151"/>
      <c r="GQ89" s="151"/>
      <c r="GR89" s="151"/>
    </row>
    <row r="90" spans="9:241" ht="10.35" customHeight="1" x14ac:dyDescent="0.25">
      <c r="AB90" s="5"/>
      <c r="AC90" s="5"/>
      <c r="AD90" s="5"/>
      <c r="AE90" s="5"/>
      <c r="AF90" s="5"/>
      <c r="AG90" s="5"/>
      <c r="AH90" s="5"/>
      <c r="DU90" s="143"/>
      <c r="DV90" s="143"/>
      <c r="DW90" s="143"/>
      <c r="DX90" s="143"/>
      <c r="DY90" s="143"/>
      <c r="DZ90" s="143"/>
      <c r="EA90" s="143"/>
      <c r="EB90" s="143"/>
      <c r="EC90" s="143"/>
      <c r="ED90" s="143"/>
      <c r="EE90" s="143"/>
      <c r="EF90" s="143"/>
      <c r="EJ90" s="147"/>
      <c r="EK90" s="147"/>
      <c r="EL90" s="147"/>
      <c r="EM90" s="147"/>
      <c r="EN90" s="147"/>
      <c r="EO90" s="147"/>
      <c r="EP90" s="147"/>
      <c r="EQ90" s="147"/>
      <c r="ER90" s="147"/>
      <c r="ES90" s="147"/>
      <c r="ET90" s="147"/>
      <c r="EU90" s="147"/>
      <c r="EV90" s="147"/>
      <c r="EW90" s="147"/>
      <c r="EX90" s="147"/>
      <c r="EY90" s="147"/>
      <c r="EZ90" s="147"/>
      <c r="FA90" s="147"/>
      <c r="FB90" s="147"/>
      <c r="FC90" s="147"/>
      <c r="FE90" s="143"/>
      <c r="FF90" s="143"/>
      <c r="FG90" s="143"/>
      <c r="FH90" s="143"/>
      <c r="FI90" s="143"/>
      <c r="FJ90" s="143"/>
      <c r="FK90" s="143"/>
      <c r="FL90" s="143"/>
      <c r="FM90" s="143"/>
      <c r="FN90" s="143"/>
      <c r="FO90" s="143"/>
      <c r="FP90" s="143"/>
      <c r="FQ90" s="143"/>
      <c r="FR90" s="143"/>
      <c r="FS90" s="143"/>
      <c r="FT90" s="143"/>
      <c r="FU90" s="143"/>
      <c r="FV90" s="143"/>
      <c r="FW90" s="143"/>
      <c r="GC90" s="151"/>
      <c r="GD90" s="151"/>
      <c r="GE90" s="151"/>
      <c r="GF90" s="151"/>
      <c r="GG90" s="151"/>
      <c r="GH90" s="151"/>
      <c r="GI90" s="151"/>
      <c r="GJ90" s="151"/>
      <c r="GK90" s="151"/>
      <c r="GL90" s="151"/>
      <c r="GM90" s="151"/>
      <c r="GN90" s="151"/>
      <c r="GO90" s="151"/>
      <c r="GP90" s="151"/>
      <c r="GQ90" s="151"/>
      <c r="GR90" s="151"/>
    </row>
    <row r="91" spans="9:241" ht="10.35" customHeight="1" x14ac:dyDescent="0.25">
      <c r="EJ91" s="147"/>
      <c r="EK91" s="147"/>
      <c r="EL91" s="147"/>
      <c r="EM91" s="147"/>
      <c r="EN91" s="147"/>
      <c r="EO91" s="147"/>
      <c r="EP91" s="147"/>
      <c r="EQ91" s="147"/>
      <c r="ER91" s="147"/>
      <c r="ES91" s="147"/>
      <c r="ET91" s="147"/>
      <c r="EU91" s="147"/>
      <c r="EV91" s="147"/>
      <c r="EW91" s="147"/>
      <c r="EX91" s="147"/>
      <c r="EY91" s="147"/>
      <c r="EZ91" s="147"/>
      <c r="FA91" s="147"/>
      <c r="FB91" s="147"/>
      <c r="FC91" s="147"/>
    </row>
    <row r="92" spans="9:241" ht="10.35" customHeight="1" x14ac:dyDescent="0.25">
      <c r="EJ92" s="147"/>
      <c r="EK92" s="147"/>
      <c r="EL92" s="147"/>
      <c r="EM92" s="147"/>
      <c r="EN92" s="147"/>
      <c r="EO92" s="147"/>
      <c r="EP92" s="147"/>
      <c r="EQ92" s="147"/>
      <c r="ER92" s="147"/>
      <c r="ES92" s="147"/>
      <c r="ET92" s="147"/>
      <c r="EU92" s="147"/>
      <c r="EV92" s="147"/>
      <c r="EW92" s="147"/>
      <c r="EX92" s="147"/>
      <c r="EY92" s="147"/>
      <c r="EZ92" s="147"/>
      <c r="FA92" s="147"/>
      <c r="FB92" s="147"/>
      <c r="FC92" s="147"/>
    </row>
    <row r="93" spans="9:241" ht="10.35" customHeight="1" x14ac:dyDescent="0.25"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EJ93" s="147"/>
      <c r="EK93" s="147"/>
      <c r="EL93" s="147"/>
      <c r="EM93" s="147"/>
      <c r="EN93" s="147"/>
      <c r="EO93" s="147"/>
      <c r="EP93" s="147"/>
      <c r="EQ93" s="147"/>
      <c r="ER93" s="147"/>
      <c r="ES93" s="147"/>
      <c r="ET93" s="147"/>
      <c r="EU93" s="147"/>
      <c r="EV93" s="147"/>
      <c r="EW93" s="147"/>
      <c r="EX93" s="147"/>
      <c r="EY93" s="147"/>
      <c r="EZ93" s="147"/>
      <c r="FA93" s="147"/>
      <c r="FB93" s="147"/>
      <c r="FC93" s="147"/>
    </row>
    <row r="94" spans="9:241" ht="10.35" customHeight="1" x14ac:dyDescent="0.25">
      <c r="BC94" s="8"/>
      <c r="BD94" s="156" t="s">
        <v>77</v>
      </c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  <c r="BX94" s="8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GV94" s="140" t="str">
        <f>IF(ROUND(請填寫黃底!B206,1)&gt;0,"污水處理系統","")</f>
        <v/>
      </c>
      <c r="GW94" s="141"/>
      <c r="GX94" s="141"/>
      <c r="GY94" s="141"/>
      <c r="GZ94" s="141"/>
      <c r="HA94" s="141"/>
      <c r="HB94" s="141"/>
      <c r="HC94" s="141"/>
      <c r="HD94" s="141"/>
      <c r="HE94" s="141"/>
      <c r="HF94" s="141"/>
      <c r="HG94" s="141"/>
      <c r="HH94" s="141"/>
      <c r="HI94" s="141"/>
      <c r="HJ94" s="141"/>
      <c r="HK94" s="141"/>
      <c r="HL94" s="141"/>
      <c r="HM94" s="141"/>
      <c r="HN94" s="141"/>
      <c r="HO94" s="141"/>
    </row>
    <row r="95" spans="9:241" ht="10.35" customHeight="1" x14ac:dyDescent="0.7">
      <c r="AZ95" s="10"/>
      <c r="BA95" s="10"/>
      <c r="BB95" s="10"/>
      <c r="BC95" s="8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7"/>
      <c r="BT95" s="157"/>
      <c r="BU95" s="157"/>
      <c r="BV95" s="157"/>
      <c r="BW95" s="157"/>
      <c r="BX95" s="8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R95" s="151" t="str">
        <f>請填寫黃底!B100</f>
        <v/>
      </c>
      <c r="CS95" s="151"/>
      <c r="CT95" s="151"/>
      <c r="CU95" s="151"/>
      <c r="CV95" s="151"/>
      <c r="CW95" s="151"/>
      <c r="CX95" s="151"/>
      <c r="CY95" s="151"/>
      <c r="CZ95" s="151"/>
      <c r="DA95" s="151"/>
      <c r="DB95" s="151"/>
      <c r="DC95" s="151"/>
      <c r="DD95" s="151"/>
      <c r="DE95" s="151"/>
      <c r="DF95" s="151"/>
      <c r="DG95" s="151"/>
      <c r="DH95" s="155" t="str">
        <f>請填寫黃底!A100</f>
        <v/>
      </c>
      <c r="DI95" s="155"/>
      <c r="DJ95" s="155"/>
      <c r="DK95" s="155"/>
      <c r="DL95" s="155"/>
      <c r="DM95" s="155"/>
      <c r="DN95" s="155"/>
      <c r="DO95" s="155"/>
      <c r="DP95" s="155"/>
      <c r="DQ95" s="155"/>
      <c r="DR95" s="155"/>
      <c r="DS95" s="155"/>
      <c r="DT95" s="155"/>
      <c r="DU95" s="155"/>
      <c r="DV95" s="155"/>
      <c r="DW95" s="155"/>
      <c r="EJ95" s="147"/>
      <c r="EK95" s="147"/>
      <c r="EL95" s="147"/>
      <c r="EM95" s="147"/>
      <c r="EN95" s="147"/>
      <c r="EO95" s="147"/>
      <c r="EP95" s="147"/>
      <c r="EQ95" s="147"/>
      <c r="ER95" s="147"/>
      <c r="ES95" s="147"/>
      <c r="ET95" s="147"/>
      <c r="EU95" s="147"/>
      <c r="EV95" s="147"/>
      <c r="EW95" s="147"/>
      <c r="EX95" s="147"/>
      <c r="EY95" s="147"/>
      <c r="EZ95" s="147"/>
      <c r="FA95" s="147"/>
      <c r="FB95" s="147"/>
      <c r="FC95" s="147"/>
      <c r="GV95" s="141"/>
      <c r="GW95" s="141"/>
      <c r="GX95" s="141"/>
      <c r="GY95" s="141"/>
      <c r="GZ95" s="141"/>
      <c r="HA95" s="141"/>
      <c r="HB95" s="141"/>
      <c r="HC95" s="141"/>
      <c r="HD95" s="141"/>
      <c r="HE95" s="141"/>
      <c r="HF95" s="141"/>
      <c r="HG95" s="141"/>
      <c r="HH95" s="141"/>
      <c r="HI95" s="141"/>
      <c r="HJ95" s="141"/>
      <c r="HK95" s="141"/>
      <c r="HL95" s="141"/>
      <c r="HM95" s="141"/>
      <c r="HN95" s="141"/>
      <c r="HO95" s="141"/>
    </row>
    <row r="96" spans="9:241" ht="10.35" customHeight="1" x14ac:dyDescent="0.7">
      <c r="AZ96" s="10"/>
      <c r="BA96" s="10"/>
      <c r="BB96" s="10"/>
      <c r="BC96" s="8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157"/>
      <c r="BV96" s="157"/>
      <c r="BW96" s="157"/>
      <c r="BX96" s="8"/>
      <c r="CR96" s="151"/>
      <c r="CS96" s="151"/>
      <c r="CT96" s="151"/>
      <c r="CU96" s="151"/>
      <c r="CV96" s="151"/>
      <c r="CW96" s="151"/>
      <c r="CX96" s="151"/>
      <c r="CY96" s="151"/>
      <c r="CZ96" s="151"/>
      <c r="DA96" s="151"/>
      <c r="DB96" s="151"/>
      <c r="DC96" s="151"/>
      <c r="DD96" s="151"/>
      <c r="DE96" s="151"/>
      <c r="DF96" s="151"/>
      <c r="DG96" s="151"/>
      <c r="DH96" s="155"/>
      <c r="DI96" s="155"/>
      <c r="DJ96" s="155"/>
      <c r="DK96" s="155"/>
      <c r="DL96" s="155"/>
      <c r="DM96" s="155"/>
      <c r="DN96" s="155"/>
      <c r="DO96" s="155"/>
      <c r="DP96" s="155"/>
      <c r="DQ96" s="155"/>
      <c r="DR96" s="155"/>
      <c r="DS96" s="155"/>
      <c r="DT96" s="155"/>
      <c r="DU96" s="155"/>
      <c r="DV96" s="155"/>
      <c r="DW96" s="155"/>
      <c r="EJ96" s="147"/>
      <c r="EK96" s="147"/>
      <c r="EL96" s="147"/>
      <c r="EM96" s="147"/>
      <c r="EN96" s="147"/>
      <c r="EO96" s="147"/>
      <c r="EP96" s="147"/>
      <c r="EQ96" s="147"/>
      <c r="ER96" s="147"/>
      <c r="ES96" s="147"/>
      <c r="ET96" s="147"/>
      <c r="EU96" s="147"/>
      <c r="EV96" s="147"/>
      <c r="EW96" s="147"/>
      <c r="EX96" s="147"/>
      <c r="EY96" s="147"/>
      <c r="EZ96" s="147"/>
      <c r="FA96" s="147"/>
      <c r="FB96" s="147"/>
      <c r="FC96" s="147"/>
      <c r="GV96" s="141"/>
      <c r="GW96" s="141"/>
      <c r="GX96" s="141"/>
      <c r="GY96" s="141"/>
      <c r="GZ96" s="141"/>
      <c r="HA96" s="141"/>
      <c r="HB96" s="141"/>
      <c r="HC96" s="141"/>
      <c r="HD96" s="141"/>
      <c r="HE96" s="141"/>
      <c r="HF96" s="141"/>
      <c r="HG96" s="141"/>
      <c r="HH96" s="141"/>
      <c r="HI96" s="141"/>
      <c r="HJ96" s="141"/>
      <c r="HK96" s="141"/>
      <c r="HL96" s="141"/>
      <c r="HM96" s="141"/>
      <c r="HN96" s="141"/>
      <c r="HO96" s="141"/>
    </row>
    <row r="97" spans="9:243" ht="10.35" customHeight="1" x14ac:dyDescent="0.7">
      <c r="I97" s="153" t="s">
        <v>3</v>
      </c>
      <c r="J97" s="153"/>
      <c r="K97" s="153"/>
      <c r="L97" s="153"/>
      <c r="M97" s="153"/>
      <c r="N97" s="153"/>
      <c r="O97" s="136">
        <f>請填寫黃底!C$13</f>
        <v>0</v>
      </c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Z97" s="10"/>
      <c r="BA97" s="10"/>
      <c r="BB97" s="10"/>
      <c r="BC97" s="8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8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5"/>
      <c r="DI97" s="155"/>
      <c r="DJ97" s="155"/>
      <c r="DK97" s="155"/>
      <c r="DL97" s="155"/>
      <c r="DM97" s="155"/>
      <c r="DN97" s="155"/>
      <c r="DO97" s="155"/>
      <c r="DP97" s="155"/>
      <c r="DQ97" s="155"/>
      <c r="DR97" s="155"/>
      <c r="DS97" s="155"/>
      <c r="DT97" s="155"/>
      <c r="DU97" s="155"/>
      <c r="DV97" s="155"/>
      <c r="DW97" s="155"/>
      <c r="EJ97" s="147"/>
      <c r="EK97" s="147"/>
      <c r="EL97" s="147"/>
      <c r="EM97" s="147"/>
      <c r="EN97" s="147"/>
      <c r="EO97" s="147"/>
      <c r="EP97" s="147"/>
      <c r="EQ97" s="147"/>
      <c r="ER97" s="147"/>
      <c r="ES97" s="147"/>
      <c r="ET97" s="147"/>
      <c r="EU97" s="147"/>
      <c r="EV97" s="147"/>
      <c r="EW97" s="147"/>
      <c r="EX97" s="147"/>
      <c r="EY97" s="147"/>
      <c r="EZ97" s="147"/>
      <c r="FA97" s="147"/>
      <c r="FB97" s="147"/>
      <c r="FC97" s="147"/>
      <c r="GV97" s="141"/>
      <c r="GW97" s="141"/>
      <c r="GX97" s="141"/>
      <c r="GY97" s="141"/>
      <c r="GZ97" s="141"/>
      <c r="HA97" s="141"/>
      <c r="HB97" s="141"/>
      <c r="HC97" s="141"/>
      <c r="HD97" s="141"/>
      <c r="HE97" s="141"/>
      <c r="HF97" s="141"/>
      <c r="HG97" s="141"/>
      <c r="HH97" s="141"/>
      <c r="HI97" s="141"/>
      <c r="HJ97" s="141"/>
      <c r="HK97" s="141"/>
      <c r="HL97" s="141"/>
      <c r="HM97" s="141"/>
      <c r="HN97" s="141"/>
      <c r="HO97" s="141"/>
    </row>
    <row r="98" spans="9:243" ht="10.35" customHeight="1" x14ac:dyDescent="0.7">
      <c r="I98" s="153"/>
      <c r="J98" s="153"/>
      <c r="K98" s="153"/>
      <c r="L98" s="153"/>
      <c r="M98" s="153"/>
      <c r="N98" s="153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N98" s="149">
        <f>請填寫黃底!C14</f>
        <v>0</v>
      </c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0"/>
      <c r="BA98" s="10"/>
      <c r="BB98" s="10"/>
      <c r="BC98" s="8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  <c r="BX98" s="8"/>
      <c r="CR98" s="151"/>
      <c r="CS98" s="151"/>
      <c r="CT98" s="151"/>
      <c r="CU98" s="151"/>
      <c r="CV98" s="151"/>
      <c r="CW98" s="151"/>
      <c r="CX98" s="151"/>
      <c r="CY98" s="151"/>
      <c r="CZ98" s="151"/>
      <c r="DA98" s="151"/>
      <c r="DB98" s="151"/>
      <c r="DC98" s="151"/>
      <c r="DD98" s="151"/>
      <c r="DE98" s="151"/>
      <c r="DF98" s="151"/>
      <c r="DG98" s="151"/>
      <c r="DH98" s="155"/>
      <c r="DI98" s="155"/>
      <c r="DJ98" s="155"/>
      <c r="DK98" s="155"/>
      <c r="DL98" s="155"/>
      <c r="DM98" s="155"/>
      <c r="DN98" s="155"/>
      <c r="DO98" s="155"/>
      <c r="DP98" s="155"/>
      <c r="DQ98" s="155"/>
      <c r="DR98" s="155"/>
      <c r="DS98" s="155"/>
      <c r="DT98" s="155"/>
      <c r="DU98" s="155"/>
      <c r="DV98" s="155"/>
      <c r="DW98" s="155"/>
      <c r="EJ98" s="147"/>
      <c r="EK98" s="147"/>
      <c r="EL98" s="147"/>
      <c r="EM98" s="147"/>
      <c r="EN98" s="147"/>
      <c r="EO98" s="147"/>
      <c r="EP98" s="147"/>
      <c r="EQ98" s="147"/>
      <c r="ER98" s="147"/>
      <c r="ES98" s="147"/>
      <c r="ET98" s="147"/>
      <c r="EU98" s="147"/>
      <c r="EV98" s="147"/>
      <c r="EW98" s="147"/>
      <c r="EX98" s="147"/>
      <c r="EY98" s="147"/>
      <c r="EZ98" s="147"/>
      <c r="FA98" s="147"/>
      <c r="FB98" s="147"/>
      <c r="FC98" s="147"/>
      <c r="GV98" s="141"/>
      <c r="GW98" s="141"/>
      <c r="GX98" s="141"/>
      <c r="GY98" s="141"/>
      <c r="GZ98" s="141"/>
      <c r="HA98" s="141"/>
      <c r="HB98" s="141"/>
      <c r="HC98" s="141"/>
      <c r="HD98" s="141"/>
      <c r="HE98" s="141"/>
      <c r="HF98" s="141"/>
      <c r="HG98" s="141"/>
      <c r="HH98" s="141"/>
      <c r="HI98" s="141"/>
      <c r="HJ98" s="141"/>
      <c r="HK98" s="141"/>
      <c r="HL98" s="141"/>
      <c r="HM98" s="141"/>
      <c r="HN98" s="141"/>
      <c r="HO98" s="141"/>
    </row>
    <row r="99" spans="9:243" ht="10.35" customHeight="1" x14ac:dyDescent="0.7">
      <c r="I99" s="153"/>
      <c r="J99" s="153"/>
      <c r="K99" s="153"/>
      <c r="L99" s="153"/>
      <c r="M99" s="153"/>
      <c r="N99" s="153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0"/>
      <c r="BA99" s="10"/>
      <c r="BB99" s="10"/>
      <c r="BC99" s="8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8"/>
      <c r="BZ99" s="143">
        <f>ROUND(請填寫黃底!C14-請填寫黃底!C28+請填寫黃底!L13,1)</f>
        <v>0</v>
      </c>
      <c r="CA99" s="143"/>
      <c r="CB99" s="143"/>
      <c r="CC99" s="143"/>
      <c r="CD99" s="143"/>
      <c r="CE99" s="143"/>
      <c r="CF99" s="143"/>
      <c r="CG99" s="143"/>
      <c r="CH99" s="143"/>
      <c r="CI99" s="143"/>
      <c r="CJ99" s="143"/>
      <c r="CK99" s="143"/>
      <c r="CL99" s="143"/>
      <c r="CM99" s="143"/>
      <c r="CR99" s="151"/>
      <c r="CS99" s="151"/>
      <c r="CT99" s="151"/>
      <c r="CU99" s="151"/>
      <c r="CV99" s="151"/>
      <c r="CW99" s="151"/>
      <c r="CX99" s="151"/>
      <c r="CY99" s="151"/>
      <c r="CZ99" s="151"/>
      <c r="DA99" s="151"/>
      <c r="DB99" s="151"/>
      <c r="DC99" s="151"/>
      <c r="DD99" s="151"/>
      <c r="DE99" s="151"/>
      <c r="DF99" s="151"/>
      <c r="DG99" s="151"/>
      <c r="DH99" s="155"/>
      <c r="DI99" s="155"/>
      <c r="DJ99" s="155"/>
      <c r="DK99" s="155"/>
      <c r="DL99" s="155"/>
      <c r="DM99" s="155"/>
      <c r="DN99" s="155"/>
      <c r="DO99" s="155"/>
      <c r="DP99" s="155"/>
      <c r="DQ99" s="155"/>
      <c r="DR99" s="155"/>
      <c r="DS99" s="155"/>
      <c r="DT99" s="155"/>
      <c r="DU99" s="155"/>
      <c r="DV99" s="155"/>
      <c r="DW99" s="155"/>
      <c r="EJ99" s="147"/>
      <c r="EK99" s="147"/>
      <c r="EL99" s="147"/>
      <c r="EM99" s="147"/>
      <c r="EN99" s="147"/>
      <c r="EO99" s="147"/>
      <c r="EP99" s="147"/>
      <c r="EQ99" s="147"/>
      <c r="ER99" s="147"/>
      <c r="ES99" s="147"/>
      <c r="ET99" s="147"/>
      <c r="EU99" s="147"/>
      <c r="EV99" s="147"/>
      <c r="EW99" s="147"/>
      <c r="EX99" s="147"/>
      <c r="EY99" s="147"/>
      <c r="EZ99" s="147"/>
      <c r="FA99" s="147"/>
      <c r="FB99" s="147"/>
      <c r="FC99" s="147"/>
      <c r="GG99" s="143" t="str">
        <f>IF(ROUND(請填寫黃底!C204,1)&gt;0,ROUND(請填寫黃底!C204,1),"")</f>
        <v/>
      </c>
      <c r="GH99" s="143"/>
      <c r="GI99" s="143"/>
      <c r="GJ99" s="143"/>
      <c r="GK99" s="143"/>
      <c r="GL99" s="143"/>
      <c r="GM99" s="143"/>
      <c r="GN99" s="143"/>
      <c r="GO99" s="143"/>
      <c r="GP99" s="143"/>
      <c r="GQ99" s="143"/>
      <c r="GR99" s="143"/>
      <c r="GV99" s="141"/>
      <c r="GW99" s="141"/>
      <c r="GX99" s="141"/>
      <c r="GY99" s="141"/>
      <c r="GZ99" s="141"/>
      <c r="HA99" s="141"/>
      <c r="HB99" s="141"/>
      <c r="HC99" s="141"/>
      <c r="HD99" s="141"/>
      <c r="HE99" s="141"/>
      <c r="HF99" s="141"/>
      <c r="HG99" s="141"/>
      <c r="HH99" s="141"/>
      <c r="HI99" s="141"/>
      <c r="HJ99" s="141"/>
      <c r="HK99" s="141"/>
      <c r="HL99" s="141"/>
      <c r="HM99" s="141"/>
      <c r="HN99" s="141"/>
      <c r="HO99" s="141"/>
      <c r="HQ99" s="143" t="str">
        <f>IF(ROUND(請填寫黃底!G206,1)&gt;0,"D="&amp;ROUND(請填寫黃底!G206,1),"")</f>
        <v/>
      </c>
      <c r="HR99" s="143"/>
      <c r="HS99" s="143"/>
      <c r="HT99" s="143"/>
      <c r="HU99" s="143"/>
      <c r="HV99" s="143"/>
      <c r="HW99" s="143"/>
      <c r="HX99" s="143"/>
      <c r="HY99" s="143"/>
      <c r="HZ99" s="143"/>
      <c r="IA99" s="143"/>
      <c r="IB99" s="143"/>
      <c r="IC99" s="143"/>
      <c r="ID99" s="143"/>
      <c r="IE99" s="143"/>
      <c r="IF99" s="143"/>
      <c r="IG99" s="143"/>
      <c r="IH99" s="143"/>
      <c r="II99" s="143"/>
    </row>
    <row r="100" spans="9:243" ht="10.35" customHeight="1" x14ac:dyDescent="0.7">
      <c r="I100" s="153"/>
      <c r="J100" s="153"/>
      <c r="K100" s="153"/>
      <c r="L100" s="153"/>
      <c r="M100" s="153"/>
      <c r="N100" s="153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0"/>
      <c r="BA100" s="10"/>
      <c r="BB100" s="10"/>
      <c r="BC100" s="8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8"/>
      <c r="BZ100" s="143"/>
      <c r="CA100" s="143"/>
      <c r="CB100" s="143"/>
      <c r="CC100" s="143"/>
      <c r="CD100" s="143"/>
      <c r="CE100" s="143"/>
      <c r="CF100" s="143"/>
      <c r="CG100" s="143"/>
      <c r="CH100" s="143"/>
      <c r="CI100" s="143"/>
      <c r="CJ100" s="143"/>
      <c r="CK100" s="143"/>
      <c r="CL100" s="143"/>
      <c r="CM100" s="143"/>
      <c r="CR100" s="151"/>
      <c r="CS100" s="151"/>
      <c r="CT100" s="151"/>
      <c r="CU100" s="151"/>
      <c r="CV100" s="151"/>
      <c r="CW100" s="151"/>
      <c r="CX100" s="151"/>
      <c r="CY100" s="151"/>
      <c r="CZ100" s="151"/>
      <c r="DA100" s="151"/>
      <c r="DB100" s="151"/>
      <c r="DC100" s="151"/>
      <c r="DD100" s="151"/>
      <c r="DE100" s="151"/>
      <c r="DF100" s="151"/>
      <c r="DG100" s="151"/>
      <c r="DH100" s="155"/>
      <c r="DI100" s="155"/>
      <c r="DJ100" s="155"/>
      <c r="DK100" s="155"/>
      <c r="DL100" s="155"/>
      <c r="DM100" s="155"/>
      <c r="DN100" s="155"/>
      <c r="DO100" s="155"/>
      <c r="DP100" s="155"/>
      <c r="DQ100" s="155"/>
      <c r="DR100" s="155"/>
      <c r="DS100" s="155"/>
      <c r="DT100" s="155"/>
      <c r="DU100" s="155"/>
      <c r="DV100" s="155"/>
      <c r="DW100" s="155"/>
      <c r="EJ100" s="147"/>
      <c r="EK100" s="147"/>
      <c r="EL100" s="147"/>
      <c r="EM100" s="147"/>
      <c r="EN100" s="147"/>
      <c r="EO100" s="147"/>
      <c r="EP100" s="147"/>
      <c r="EQ100" s="147"/>
      <c r="ER100" s="147"/>
      <c r="ES100" s="147"/>
      <c r="ET100" s="147"/>
      <c r="EU100" s="147"/>
      <c r="EV100" s="147"/>
      <c r="EW100" s="147"/>
      <c r="EX100" s="147"/>
      <c r="EY100" s="147"/>
      <c r="EZ100" s="147"/>
      <c r="FA100" s="147"/>
      <c r="FB100" s="147"/>
      <c r="FC100" s="147"/>
      <c r="FG100" s="139" t="str">
        <f>IF(請填寫黃底!G86&gt;0,"u2="&amp;請填寫黃底!G86,"")</f>
        <v/>
      </c>
      <c r="FH100" s="139"/>
      <c r="FI100" s="139"/>
      <c r="FJ100" s="139"/>
      <c r="FK100" s="139"/>
      <c r="FL100" s="139"/>
      <c r="FM100" s="139"/>
      <c r="FN100" s="139"/>
      <c r="FO100" s="139"/>
      <c r="FP100" s="139"/>
      <c r="FQ100" s="139"/>
      <c r="FR100" s="139"/>
      <c r="FS100" s="139"/>
      <c r="FT100" s="139"/>
      <c r="FU100" s="139"/>
      <c r="FV100" s="139"/>
      <c r="GG100" s="143"/>
      <c r="GH100" s="143"/>
      <c r="GI100" s="143"/>
      <c r="GJ100" s="143"/>
      <c r="GK100" s="143"/>
      <c r="GL100" s="143"/>
      <c r="GM100" s="143"/>
      <c r="GN100" s="143"/>
      <c r="GO100" s="143"/>
      <c r="GP100" s="143"/>
      <c r="GQ100" s="143"/>
      <c r="GR100" s="143"/>
      <c r="GV100" s="141"/>
      <c r="GW100" s="141"/>
      <c r="GX100" s="141"/>
      <c r="GY100" s="141"/>
      <c r="GZ100" s="141"/>
      <c r="HA100" s="141"/>
      <c r="HB100" s="141"/>
      <c r="HC100" s="141"/>
      <c r="HD100" s="141"/>
      <c r="HE100" s="141"/>
      <c r="HF100" s="141"/>
      <c r="HG100" s="141"/>
      <c r="HH100" s="141"/>
      <c r="HI100" s="141"/>
      <c r="HJ100" s="141"/>
      <c r="HK100" s="141"/>
      <c r="HL100" s="141"/>
      <c r="HM100" s="141"/>
      <c r="HN100" s="141"/>
      <c r="HO100" s="141"/>
      <c r="HQ100" s="143"/>
      <c r="HR100" s="143"/>
      <c r="HS100" s="143"/>
      <c r="HT100" s="143"/>
      <c r="HU100" s="143"/>
      <c r="HV100" s="143"/>
      <c r="HW100" s="143"/>
      <c r="HX100" s="143"/>
      <c r="HY100" s="143"/>
      <c r="HZ100" s="143"/>
      <c r="IA100" s="143"/>
      <c r="IB100" s="143"/>
      <c r="IC100" s="143"/>
      <c r="ID100" s="143"/>
      <c r="IE100" s="143"/>
      <c r="IF100" s="143"/>
      <c r="IG100" s="143"/>
      <c r="IH100" s="143"/>
      <c r="II100" s="143"/>
    </row>
    <row r="101" spans="9:243" ht="10.35" customHeight="1" x14ac:dyDescent="0.7">
      <c r="I101" s="153"/>
      <c r="J101" s="153"/>
      <c r="K101" s="153"/>
      <c r="L101" s="153"/>
      <c r="M101" s="153"/>
      <c r="N101" s="153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0"/>
      <c r="BB101" s="10"/>
      <c r="BC101" s="8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8"/>
      <c r="BZ101" s="143"/>
      <c r="CA101" s="143"/>
      <c r="CB101" s="143"/>
      <c r="CC101" s="143"/>
      <c r="CD101" s="143"/>
      <c r="CE101" s="143"/>
      <c r="CF101" s="143"/>
      <c r="CG101" s="143"/>
      <c r="CH101" s="143"/>
      <c r="CI101" s="143"/>
      <c r="CJ101" s="143"/>
      <c r="CK101" s="143"/>
      <c r="CL101" s="143"/>
      <c r="CM101" s="143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51"/>
      <c r="DD101" s="151"/>
      <c r="DE101" s="151"/>
      <c r="DF101" s="151"/>
      <c r="DG101" s="151"/>
      <c r="DH101" s="155"/>
      <c r="DI101" s="155"/>
      <c r="DJ101" s="155"/>
      <c r="DK101" s="155"/>
      <c r="DL101" s="155"/>
      <c r="DM101" s="155"/>
      <c r="DN101" s="155"/>
      <c r="DO101" s="155"/>
      <c r="DP101" s="155"/>
      <c r="DQ101" s="155"/>
      <c r="DR101" s="155"/>
      <c r="DS101" s="155"/>
      <c r="DT101" s="155"/>
      <c r="DU101" s="155"/>
      <c r="DV101" s="155"/>
      <c r="DW101" s="155"/>
      <c r="FG101" s="139"/>
      <c r="FH101" s="139"/>
      <c r="FI101" s="139"/>
      <c r="FJ101" s="139"/>
      <c r="FK101" s="139"/>
      <c r="FL101" s="139"/>
      <c r="FM101" s="139"/>
      <c r="FN101" s="139"/>
      <c r="FO101" s="139"/>
      <c r="FP101" s="139"/>
      <c r="FQ101" s="139"/>
      <c r="FR101" s="139"/>
      <c r="FS101" s="139"/>
      <c r="FT101" s="139"/>
      <c r="FU101" s="139"/>
      <c r="FV101" s="139"/>
      <c r="GG101" s="143"/>
      <c r="GH101" s="143"/>
      <c r="GI101" s="143"/>
      <c r="GJ101" s="143"/>
      <c r="GK101" s="143"/>
      <c r="GL101" s="143"/>
      <c r="GM101" s="143"/>
      <c r="GN101" s="143"/>
      <c r="GO101" s="143"/>
      <c r="GP101" s="143"/>
      <c r="GQ101" s="143"/>
      <c r="GR101" s="143"/>
      <c r="GV101" s="141"/>
      <c r="GW101" s="141"/>
      <c r="GX101" s="141"/>
      <c r="GY101" s="141"/>
      <c r="GZ101" s="141"/>
      <c r="HA101" s="141"/>
      <c r="HB101" s="141"/>
      <c r="HC101" s="141"/>
      <c r="HD101" s="141"/>
      <c r="HE101" s="141"/>
      <c r="HF101" s="141"/>
      <c r="HG101" s="141"/>
      <c r="HH101" s="141"/>
      <c r="HI101" s="141"/>
      <c r="HJ101" s="141"/>
      <c r="HK101" s="141"/>
      <c r="HL101" s="141"/>
      <c r="HM101" s="141"/>
      <c r="HN101" s="141"/>
      <c r="HO101" s="141"/>
      <c r="HQ101" s="143"/>
      <c r="HR101" s="143"/>
      <c r="HS101" s="143"/>
      <c r="HT101" s="143"/>
      <c r="HU101" s="143"/>
      <c r="HV101" s="143"/>
      <c r="HW101" s="143"/>
      <c r="HX101" s="143"/>
      <c r="HY101" s="143"/>
      <c r="HZ101" s="143"/>
      <c r="IA101" s="143"/>
      <c r="IB101" s="143"/>
      <c r="IC101" s="143"/>
      <c r="ID101" s="143"/>
      <c r="IE101" s="143"/>
      <c r="IF101" s="143"/>
      <c r="IG101" s="143"/>
      <c r="IH101" s="143"/>
      <c r="II101" s="143"/>
    </row>
    <row r="102" spans="9:243" ht="10.35" customHeight="1" x14ac:dyDescent="0.7">
      <c r="I102" s="153"/>
      <c r="J102" s="153"/>
      <c r="K102" s="153"/>
      <c r="L102" s="153"/>
      <c r="M102" s="153"/>
      <c r="N102" s="153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0"/>
      <c r="BC102" s="8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8"/>
      <c r="BZ102" s="143"/>
      <c r="CA102" s="143"/>
      <c r="CB102" s="143"/>
      <c r="CC102" s="143"/>
      <c r="CD102" s="143"/>
      <c r="CE102" s="143"/>
      <c r="CF102" s="143"/>
      <c r="CG102" s="143"/>
      <c r="CH102" s="143"/>
      <c r="CI102" s="143"/>
      <c r="CJ102" s="143"/>
      <c r="CK102" s="143"/>
      <c r="CL102" s="143"/>
      <c r="CM102" s="143"/>
      <c r="CR102" s="151"/>
      <c r="CS102" s="151"/>
      <c r="CT102" s="151"/>
      <c r="CU102" s="151"/>
      <c r="CV102" s="151"/>
      <c r="CW102" s="151"/>
      <c r="CX102" s="151"/>
      <c r="CY102" s="151"/>
      <c r="CZ102" s="151"/>
      <c r="DA102" s="151"/>
      <c r="DB102" s="151"/>
      <c r="DC102" s="151"/>
      <c r="DD102" s="151"/>
      <c r="DE102" s="151"/>
      <c r="DF102" s="151"/>
      <c r="DG102" s="151"/>
      <c r="DH102" s="155"/>
      <c r="DI102" s="155"/>
      <c r="DJ102" s="155"/>
      <c r="DK102" s="155"/>
      <c r="DL102" s="155"/>
      <c r="DM102" s="155"/>
      <c r="DN102" s="155"/>
      <c r="DO102" s="155"/>
      <c r="DP102" s="155"/>
      <c r="DQ102" s="155"/>
      <c r="DR102" s="155"/>
      <c r="DS102" s="155"/>
      <c r="DT102" s="155"/>
      <c r="DU102" s="155"/>
      <c r="DV102" s="155"/>
      <c r="DW102" s="155"/>
      <c r="FG102" s="139"/>
      <c r="FH102" s="139"/>
      <c r="FI102" s="139"/>
      <c r="FJ102" s="139"/>
      <c r="FK102" s="139"/>
      <c r="FL102" s="139"/>
      <c r="FM102" s="139"/>
      <c r="FN102" s="139"/>
      <c r="FO102" s="139"/>
      <c r="FP102" s="139"/>
      <c r="FQ102" s="139"/>
      <c r="FR102" s="139"/>
      <c r="FS102" s="139"/>
      <c r="FT102" s="139"/>
      <c r="FU102" s="139"/>
      <c r="FV102" s="139"/>
      <c r="GG102" s="143"/>
      <c r="GH102" s="143"/>
      <c r="GI102" s="143"/>
      <c r="GJ102" s="143"/>
      <c r="GK102" s="143"/>
      <c r="GL102" s="143"/>
      <c r="GM102" s="143"/>
      <c r="GN102" s="143"/>
      <c r="GO102" s="143"/>
      <c r="GP102" s="143"/>
      <c r="GQ102" s="143"/>
      <c r="GR102" s="143"/>
      <c r="GV102" s="141"/>
      <c r="GW102" s="141"/>
      <c r="GX102" s="141"/>
      <c r="GY102" s="141"/>
      <c r="GZ102" s="141"/>
      <c r="HA102" s="141"/>
      <c r="HB102" s="141"/>
      <c r="HC102" s="141"/>
      <c r="HD102" s="141"/>
      <c r="HE102" s="141"/>
      <c r="HF102" s="141"/>
      <c r="HG102" s="141"/>
      <c r="HH102" s="141"/>
      <c r="HI102" s="141"/>
      <c r="HJ102" s="141"/>
      <c r="HK102" s="141"/>
      <c r="HL102" s="141"/>
      <c r="HM102" s="141"/>
      <c r="HN102" s="141"/>
      <c r="HO102" s="141"/>
      <c r="HQ102" s="143"/>
      <c r="HR102" s="143"/>
      <c r="HS102" s="143"/>
      <c r="HT102" s="143"/>
      <c r="HU102" s="143"/>
      <c r="HV102" s="143"/>
      <c r="HW102" s="143"/>
      <c r="HX102" s="143"/>
      <c r="HY102" s="143"/>
      <c r="HZ102" s="143"/>
      <c r="IA102" s="143"/>
      <c r="IB102" s="143"/>
      <c r="IC102" s="143"/>
      <c r="ID102" s="143"/>
      <c r="IE102" s="143"/>
      <c r="IF102" s="143"/>
      <c r="IG102" s="143"/>
      <c r="IH102" s="143"/>
      <c r="II102" s="143"/>
    </row>
    <row r="103" spans="9:243" ht="10.35" customHeight="1" x14ac:dyDescent="0.25">
      <c r="AB103" s="5"/>
      <c r="AC103" s="5"/>
      <c r="AD103" s="5"/>
      <c r="AE103" s="5"/>
      <c r="AF103" s="5"/>
      <c r="AG103" s="5"/>
      <c r="AH103" s="5"/>
      <c r="BC103" s="8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  <c r="BX103" s="8"/>
      <c r="CR103" s="151"/>
      <c r="CS103" s="151"/>
      <c r="CT103" s="151"/>
      <c r="CU103" s="151"/>
      <c r="CV103" s="151"/>
      <c r="CW103" s="151"/>
      <c r="CX103" s="151"/>
      <c r="CY103" s="151"/>
      <c r="CZ103" s="151"/>
      <c r="DA103" s="151"/>
      <c r="DB103" s="151"/>
      <c r="DC103" s="151"/>
      <c r="DD103" s="151"/>
      <c r="DE103" s="151"/>
      <c r="DF103" s="151"/>
      <c r="DG103" s="151"/>
      <c r="DH103" s="155"/>
      <c r="DI103" s="155"/>
      <c r="DJ103" s="155"/>
      <c r="DK103" s="155"/>
      <c r="DL103" s="155"/>
      <c r="DM103" s="155"/>
      <c r="DN103" s="155"/>
      <c r="DO103" s="155"/>
      <c r="DP103" s="155"/>
      <c r="DQ103" s="155"/>
      <c r="DR103" s="155"/>
      <c r="DS103" s="155"/>
      <c r="DT103" s="155"/>
      <c r="DU103" s="155"/>
      <c r="DV103" s="155"/>
      <c r="DW103" s="155"/>
      <c r="DX103" s="60"/>
      <c r="DY103" s="60"/>
      <c r="DZ103" s="60"/>
      <c r="EA103" s="162" t="str">
        <f>IF(ROUND(請填寫黃底!E86,1)&gt;0,ROUND(請填寫黃底!E86,1),"")</f>
        <v/>
      </c>
      <c r="EB103" s="162"/>
      <c r="EC103" s="162"/>
      <c r="ED103" s="162"/>
      <c r="EE103" s="162"/>
      <c r="EF103" s="162"/>
      <c r="EG103" s="162"/>
      <c r="EH103" s="162"/>
      <c r="EI103" s="162"/>
      <c r="EJ103" s="162"/>
      <c r="FG103" s="139"/>
      <c r="FH103" s="139"/>
      <c r="FI103" s="139"/>
      <c r="FJ103" s="139"/>
      <c r="FK103" s="139"/>
      <c r="FL103" s="139"/>
      <c r="FM103" s="139"/>
      <c r="FN103" s="139"/>
      <c r="FO103" s="139"/>
      <c r="FP103" s="139"/>
      <c r="FQ103" s="139"/>
      <c r="FR103" s="139"/>
      <c r="FS103" s="139"/>
      <c r="FT103" s="139"/>
      <c r="FU103" s="139"/>
      <c r="FV103" s="139"/>
      <c r="GV103" s="141"/>
      <c r="GW103" s="141"/>
      <c r="GX103" s="141"/>
      <c r="GY103" s="141"/>
      <c r="GZ103" s="141"/>
      <c r="HA103" s="141"/>
      <c r="HB103" s="141"/>
      <c r="HC103" s="141"/>
      <c r="HD103" s="141"/>
      <c r="HE103" s="141"/>
      <c r="HF103" s="141"/>
      <c r="HG103" s="141"/>
      <c r="HH103" s="141"/>
      <c r="HI103" s="141"/>
      <c r="HJ103" s="141"/>
      <c r="HK103" s="141"/>
      <c r="HL103" s="141"/>
      <c r="HM103" s="141"/>
      <c r="HN103" s="141"/>
      <c r="HO103" s="141"/>
    </row>
    <row r="104" spans="9:243" ht="10.35" customHeight="1" x14ac:dyDescent="0.25">
      <c r="AB104" s="5"/>
      <c r="AC104" s="5"/>
      <c r="AD104" s="5"/>
      <c r="AE104" s="5"/>
      <c r="AF104" s="5"/>
      <c r="AG104" s="5"/>
      <c r="AH104" s="5"/>
      <c r="AK104" s="11"/>
      <c r="BC104" s="8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8"/>
      <c r="CR104" s="151"/>
      <c r="CS104" s="151"/>
      <c r="CT104" s="151"/>
      <c r="CU104" s="151"/>
      <c r="CV104" s="151"/>
      <c r="CW104" s="151"/>
      <c r="CX104" s="151"/>
      <c r="CY104" s="151"/>
      <c r="CZ104" s="151"/>
      <c r="DA104" s="151"/>
      <c r="DB104" s="151"/>
      <c r="DC104" s="151"/>
      <c r="DD104" s="151"/>
      <c r="DE104" s="151"/>
      <c r="DF104" s="151"/>
      <c r="DG104" s="151"/>
      <c r="DH104" s="155"/>
      <c r="DI104" s="155"/>
      <c r="DJ104" s="155"/>
      <c r="DK104" s="155"/>
      <c r="DL104" s="155"/>
      <c r="DM104" s="155"/>
      <c r="DN104" s="155"/>
      <c r="DO104" s="155"/>
      <c r="DP104" s="155"/>
      <c r="DQ104" s="155"/>
      <c r="DR104" s="155"/>
      <c r="DS104" s="155"/>
      <c r="DT104" s="155"/>
      <c r="DU104" s="155"/>
      <c r="DV104" s="155"/>
      <c r="DW104" s="155"/>
      <c r="DX104" s="60"/>
      <c r="DY104" s="60"/>
      <c r="DZ104" s="60"/>
      <c r="EA104" s="162"/>
      <c r="EB104" s="162"/>
      <c r="EC104" s="162"/>
      <c r="ED104" s="162"/>
      <c r="EE104" s="162"/>
      <c r="EF104" s="162"/>
      <c r="EG104" s="162"/>
      <c r="EH104" s="162"/>
      <c r="EI104" s="162"/>
      <c r="EJ104" s="162"/>
      <c r="GV104" s="141"/>
      <c r="GW104" s="141"/>
      <c r="GX104" s="141"/>
      <c r="GY104" s="141"/>
      <c r="GZ104" s="141"/>
      <c r="HA104" s="141"/>
      <c r="HB104" s="141"/>
      <c r="HC104" s="141"/>
      <c r="HD104" s="141"/>
      <c r="HE104" s="141"/>
      <c r="HF104" s="141"/>
      <c r="HG104" s="141"/>
      <c r="HH104" s="141"/>
      <c r="HI104" s="141"/>
      <c r="HJ104" s="141"/>
      <c r="HK104" s="141"/>
      <c r="HL104" s="141"/>
      <c r="HM104" s="141"/>
      <c r="HN104" s="141"/>
      <c r="HO104" s="141"/>
    </row>
    <row r="105" spans="9:243" ht="10.35" customHeight="1" x14ac:dyDescent="0.25">
      <c r="AB105" s="5"/>
      <c r="AC105" s="5"/>
      <c r="AD105" s="5"/>
      <c r="AE105" s="5"/>
      <c r="AF105" s="5"/>
      <c r="AG105" s="5"/>
      <c r="AH105" s="5"/>
      <c r="AK105" s="11"/>
      <c r="BC105" s="8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8"/>
      <c r="CR105" s="151"/>
      <c r="CS105" s="151"/>
      <c r="CT105" s="151"/>
      <c r="CU105" s="151"/>
      <c r="CV105" s="151"/>
      <c r="CW105" s="151"/>
      <c r="CX105" s="151"/>
      <c r="CY105" s="151"/>
      <c r="CZ105" s="151"/>
      <c r="DA105" s="151"/>
      <c r="DB105" s="151"/>
      <c r="DC105" s="151"/>
      <c r="DD105" s="151"/>
      <c r="DE105" s="151"/>
      <c r="DF105" s="151"/>
      <c r="DG105" s="151"/>
      <c r="DH105" s="155"/>
      <c r="DI105" s="155"/>
      <c r="DJ105" s="155"/>
      <c r="DK105" s="155"/>
      <c r="DL105" s="155"/>
      <c r="DM105" s="155"/>
      <c r="DN105" s="155"/>
      <c r="DO105" s="155"/>
      <c r="DP105" s="155"/>
      <c r="DQ105" s="155"/>
      <c r="DR105" s="155"/>
      <c r="DS105" s="155"/>
      <c r="DT105" s="155"/>
      <c r="DU105" s="155"/>
      <c r="DV105" s="155"/>
      <c r="DW105" s="155"/>
      <c r="DX105" s="60"/>
      <c r="DY105" s="60"/>
      <c r="DZ105" s="60"/>
      <c r="EA105" s="162"/>
      <c r="EB105" s="162"/>
      <c r="EC105" s="162"/>
      <c r="ED105" s="162"/>
      <c r="EE105" s="162"/>
      <c r="EF105" s="162"/>
      <c r="EG105" s="162"/>
      <c r="EH105" s="162"/>
      <c r="EI105" s="162"/>
      <c r="EJ105" s="162"/>
      <c r="FA105" s="142" t="str">
        <f>IF(ROUND(請填寫黃底!G100,1)&gt;0,"c3="&amp;ROUND(請填寫黃底!G100,1),"")</f>
        <v/>
      </c>
      <c r="FB105" s="142"/>
      <c r="FC105" s="142"/>
      <c r="FD105" s="142"/>
      <c r="FE105" s="142"/>
      <c r="FF105" s="142"/>
      <c r="FG105" s="142"/>
      <c r="FH105" s="142"/>
      <c r="FI105" s="142"/>
      <c r="FJ105" s="142"/>
      <c r="FK105" s="142"/>
      <c r="FL105" s="142"/>
      <c r="FM105" s="142"/>
      <c r="FN105" s="142"/>
      <c r="FO105" s="142"/>
      <c r="FP105" s="142"/>
      <c r="FQ105" s="142"/>
      <c r="FR105" s="142"/>
      <c r="FS105" s="142"/>
      <c r="FT105" s="142"/>
      <c r="FU105" s="142"/>
      <c r="FV105" s="142"/>
      <c r="GV105" s="141"/>
      <c r="GW105" s="141"/>
      <c r="GX105" s="141"/>
      <c r="GY105" s="141"/>
      <c r="GZ105" s="141"/>
      <c r="HA105" s="141"/>
      <c r="HB105" s="141"/>
      <c r="HC105" s="141"/>
      <c r="HD105" s="141"/>
      <c r="HE105" s="141"/>
      <c r="HF105" s="141"/>
      <c r="HG105" s="141"/>
      <c r="HH105" s="141"/>
      <c r="HI105" s="141"/>
      <c r="HJ105" s="141"/>
      <c r="HK105" s="141"/>
      <c r="HL105" s="141"/>
      <c r="HM105" s="141"/>
      <c r="HN105" s="141"/>
      <c r="HO105" s="141"/>
    </row>
    <row r="106" spans="9:243" ht="10.35" customHeight="1" x14ac:dyDescent="0.25">
      <c r="AK106" s="11"/>
      <c r="BC106" s="8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8"/>
      <c r="CQ106" s="12"/>
      <c r="CR106" s="151"/>
      <c r="CS106" s="151"/>
      <c r="CT106" s="151"/>
      <c r="CU106" s="151"/>
      <c r="CV106" s="151"/>
      <c r="CW106" s="151"/>
      <c r="CX106" s="151"/>
      <c r="CY106" s="151"/>
      <c r="CZ106" s="151"/>
      <c r="DA106" s="151"/>
      <c r="DB106" s="151"/>
      <c r="DC106" s="151"/>
      <c r="DD106" s="151"/>
      <c r="DE106" s="151"/>
      <c r="DF106" s="151"/>
      <c r="DG106" s="151"/>
      <c r="DH106" s="155"/>
      <c r="DI106" s="155"/>
      <c r="DJ106" s="155"/>
      <c r="DK106" s="155"/>
      <c r="DL106" s="155"/>
      <c r="DM106" s="155"/>
      <c r="DN106" s="155"/>
      <c r="DO106" s="155"/>
      <c r="DP106" s="155"/>
      <c r="DQ106" s="155"/>
      <c r="DR106" s="155"/>
      <c r="DS106" s="155"/>
      <c r="DT106" s="155"/>
      <c r="DU106" s="155"/>
      <c r="DV106" s="155"/>
      <c r="DW106" s="155"/>
      <c r="DX106" s="60"/>
      <c r="DY106" s="60"/>
      <c r="DZ106" s="60"/>
      <c r="EA106" s="162"/>
      <c r="EB106" s="162"/>
      <c r="EC106" s="162"/>
      <c r="ED106" s="162"/>
      <c r="EE106" s="162"/>
      <c r="EF106" s="162"/>
      <c r="EG106" s="162"/>
      <c r="EH106" s="162"/>
      <c r="EI106" s="162"/>
      <c r="EJ106" s="162"/>
      <c r="FA106" s="142"/>
      <c r="FB106" s="142"/>
      <c r="FC106" s="142"/>
      <c r="FD106" s="142"/>
      <c r="FE106" s="142"/>
      <c r="FF106" s="142"/>
      <c r="FG106" s="142"/>
      <c r="FH106" s="142"/>
      <c r="FI106" s="142"/>
      <c r="FJ106" s="142"/>
      <c r="FK106" s="142"/>
      <c r="FL106" s="142"/>
      <c r="FM106" s="142"/>
      <c r="FN106" s="142"/>
      <c r="FO106" s="142"/>
      <c r="FP106" s="142"/>
      <c r="FQ106" s="142"/>
      <c r="FR106" s="142"/>
      <c r="FS106" s="142"/>
      <c r="FT106" s="142"/>
      <c r="FU106" s="142"/>
      <c r="FV106" s="142"/>
      <c r="GV106" s="141"/>
      <c r="GW106" s="141"/>
      <c r="GX106" s="141"/>
      <c r="GY106" s="141"/>
      <c r="GZ106" s="141"/>
      <c r="HA106" s="141"/>
      <c r="HB106" s="141"/>
      <c r="HC106" s="141"/>
      <c r="HD106" s="141"/>
      <c r="HE106" s="141"/>
      <c r="HF106" s="141"/>
      <c r="HG106" s="141"/>
      <c r="HH106" s="141"/>
      <c r="HI106" s="141"/>
      <c r="HJ106" s="141"/>
      <c r="HK106" s="141"/>
      <c r="HL106" s="141"/>
      <c r="HM106" s="141"/>
      <c r="HN106" s="141"/>
      <c r="HO106" s="141"/>
    </row>
    <row r="107" spans="9:243" ht="10.35" customHeight="1" x14ac:dyDescent="0.25">
      <c r="AK107" s="11"/>
      <c r="BC107" s="8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  <c r="BX107" s="8"/>
      <c r="CQ107" s="12"/>
      <c r="CR107" s="151"/>
      <c r="CS107" s="151"/>
      <c r="CT107" s="151"/>
      <c r="CU107" s="151"/>
      <c r="CV107" s="151"/>
      <c r="CW107" s="151"/>
      <c r="CX107" s="151"/>
      <c r="CY107" s="151"/>
      <c r="CZ107" s="151"/>
      <c r="DA107" s="151"/>
      <c r="DB107" s="151"/>
      <c r="DC107" s="151"/>
      <c r="DD107" s="151"/>
      <c r="DE107" s="151"/>
      <c r="DF107" s="151"/>
      <c r="DG107" s="151"/>
      <c r="DH107" s="155"/>
      <c r="DI107" s="155"/>
      <c r="DJ107" s="155"/>
      <c r="DK107" s="155"/>
      <c r="DL107" s="155"/>
      <c r="DM107" s="155"/>
      <c r="DN107" s="155"/>
      <c r="DO107" s="155"/>
      <c r="DP107" s="155"/>
      <c r="DQ107" s="155"/>
      <c r="DR107" s="155"/>
      <c r="DS107" s="155"/>
      <c r="DT107" s="155"/>
      <c r="DU107" s="155"/>
      <c r="DV107" s="155"/>
      <c r="DW107" s="155"/>
      <c r="EI107" s="158" t="str">
        <f>IF(ROUND(請填寫黃底!E100,1),"w3=","")</f>
        <v/>
      </c>
      <c r="EJ107" s="158"/>
      <c r="EK107" s="158"/>
      <c r="EL107" s="158"/>
      <c r="EM107" s="158"/>
      <c r="EN107" s="158"/>
      <c r="EO107" s="158"/>
      <c r="EP107" s="158"/>
      <c r="EQ107" s="158"/>
      <c r="ER107" s="148" t="str">
        <f>IF(ROUND(請填寫黃底!$E$100,1),ROUND(請填寫黃底!$E$100,1),"")</f>
        <v/>
      </c>
      <c r="ES107" s="148"/>
      <c r="ET107" s="148"/>
      <c r="EU107" s="148"/>
      <c r="EV107" s="148"/>
      <c r="EW107" s="148"/>
      <c r="EX107" s="148"/>
      <c r="EY107" s="148"/>
      <c r="FA107" s="142"/>
      <c r="FB107" s="142"/>
      <c r="FC107" s="142"/>
      <c r="FD107" s="142"/>
      <c r="FE107" s="142"/>
      <c r="FF107" s="142"/>
      <c r="FG107" s="142"/>
      <c r="FH107" s="142"/>
      <c r="FI107" s="142"/>
      <c r="FJ107" s="142"/>
      <c r="FK107" s="142"/>
      <c r="FL107" s="142"/>
      <c r="FM107" s="142"/>
      <c r="FN107" s="142"/>
      <c r="FO107" s="142"/>
      <c r="FP107" s="142"/>
      <c r="FQ107" s="142"/>
      <c r="FR107" s="142"/>
      <c r="FS107" s="142"/>
      <c r="FT107" s="142"/>
      <c r="FU107" s="142"/>
      <c r="FV107" s="142"/>
      <c r="GV107" s="141"/>
      <c r="GW107" s="141"/>
      <c r="GX107" s="141"/>
      <c r="GY107" s="141"/>
      <c r="GZ107" s="141"/>
      <c r="HA107" s="141"/>
      <c r="HB107" s="141"/>
      <c r="HC107" s="141"/>
      <c r="HD107" s="141"/>
      <c r="HE107" s="141"/>
      <c r="HF107" s="141"/>
      <c r="HG107" s="141"/>
      <c r="HH107" s="141"/>
      <c r="HI107" s="141"/>
      <c r="HJ107" s="141"/>
      <c r="HK107" s="141"/>
      <c r="HL107" s="141"/>
      <c r="HM107" s="141"/>
      <c r="HN107" s="141"/>
      <c r="HO107" s="141"/>
    </row>
    <row r="108" spans="9:243" ht="10.35" customHeight="1" x14ac:dyDescent="0.25">
      <c r="AK108" s="11"/>
      <c r="BC108" s="8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8"/>
      <c r="CQ108" s="12"/>
      <c r="CR108" s="151"/>
      <c r="CS108" s="151"/>
      <c r="CT108" s="151"/>
      <c r="CU108" s="151"/>
      <c r="CV108" s="151"/>
      <c r="CW108" s="151"/>
      <c r="CX108" s="151"/>
      <c r="CY108" s="151"/>
      <c r="CZ108" s="151"/>
      <c r="DA108" s="151"/>
      <c r="DB108" s="151"/>
      <c r="DC108" s="151"/>
      <c r="DD108" s="151"/>
      <c r="DE108" s="151"/>
      <c r="DF108" s="151"/>
      <c r="DG108" s="151"/>
      <c r="DH108" s="155"/>
      <c r="DI108" s="155"/>
      <c r="DJ108" s="155"/>
      <c r="DK108" s="155"/>
      <c r="DL108" s="155"/>
      <c r="DM108" s="155"/>
      <c r="DN108" s="155"/>
      <c r="DO108" s="155"/>
      <c r="DP108" s="155"/>
      <c r="DQ108" s="155"/>
      <c r="DR108" s="155"/>
      <c r="DS108" s="155"/>
      <c r="DT108" s="155"/>
      <c r="DU108" s="155"/>
      <c r="DV108" s="155"/>
      <c r="DW108" s="155"/>
      <c r="EI108" s="158"/>
      <c r="EJ108" s="158"/>
      <c r="EK108" s="158"/>
      <c r="EL108" s="158"/>
      <c r="EM108" s="158"/>
      <c r="EN108" s="158"/>
      <c r="EO108" s="158"/>
      <c r="EP108" s="158"/>
      <c r="EQ108" s="158"/>
      <c r="ER108" s="148"/>
      <c r="ES108" s="148"/>
      <c r="ET108" s="148"/>
      <c r="EU108" s="148"/>
      <c r="EV108" s="148"/>
      <c r="EW108" s="148"/>
      <c r="EX108" s="148"/>
      <c r="EY108" s="148"/>
      <c r="FA108" s="142"/>
      <c r="FB108" s="142"/>
      <c r="FC108" s="142"/>
      <c r="FD108" s="142"/>
      <c r="FE108" s="142"/>
      <c r="FF108" s="142"/>
      <c r="FG108" s="142"/>
      <c r="FH108" s="142"/>
      <c r="FI108" s="142"/>
      <c r="FJ108" s="142"/>
      <c r="FK108" s="142"/>
      <c r="FL108" s="142"/>
      <c r="FM108" s="142"/>
      <c r="FN108" s="142"/>
      <c r="FO108" s="142"/>
      <c r="FP108" s="142"/>
      <c r="FQ108" s="142"/>
      <c r="FR108" s="142"/>
      <c r="FS108" s="142"/>
      <c r="FT108" s="142"/>
      <c r="FU108" s="142"/>
      <c r="FV108" s="142"/>
      <c r="GV108" s="141"/>
      <c r="GW108" s="141"/>
      <c r="GX108" s="141"/>
      <c r="GY108" s="141"/>
      <c r="GZ108" s="141"/>
      <c r="HA108" s="141"/>
      <c r="HB108" s="141"/>
      <c r="HC108" s="141"/>
      <c r="HD108" s="141"/>
      <c r="HE108" s="141"/>
      <c r="HF108" s="141"/>
      <c r="HG108" s="141"/>
      <c r="HH108" s="141"/>
      <c r="HI108" s="141"/>
      <c r="HJ108" s="141"/>
      <c r="HK108" s="141"/>
      <c r="HL108" s="141"/>
      <c r="HM108" s="141"/>
      <c r="HN108" s="141"/>
      <c r="HO108" s="141"/>
    </row>
    <row r="109" spans="9:243" ht="10.35" customHeight="1" x14ac:dyDescent="0.25">
      <c r="AK109" s="11"/>
      <c r="BC109" s="8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7"/>
      <c r="BW109" s="157"/>
      <c r="BX109" s="8"/>
      <c r="CQ109" s="12"/>
      <c r="CR109" s="151"/>
      <c r="CS109" s="151"/>
      <c r="CT109" s="151"/>
      <c r="CU109" s="151"/>
      <c r="CV109" s="151"/>
      <c r="CW109" s="151"/>
      <c r="CX109" s="151"/>
      <c r="CY109" s="151"/>
      <c r="CZ109" s="151"/>
      <c r="DA109" s="151"/>
      <c r="DB109" s="151"/>
      <c r="DC109" s="151"/>
      <c r="DD109" s="151"/>
      <c r="DE109" s="151"/>
      <c r="DF109" s="151"/>
      <c r="DG109" s="151"/>
      <c r="DH109" s="155"/>
      <c r="DI109" s="155"/>
      <c r="DJ109" s="155"/>
      <c r="DK109" s="155"/>
      <c r="DL109" s="155"/>
      <c r="DM109" s="155"/>
      <c r="DN109" s="155"/>
      <c r="DO109" s="155"/>
      <c r="DP109" s="155"/>
      <c r="DQ109" s="155"/>
      <c r="DR109" s="155"/>
      <c r="DS109" s="155"/>
      <c r="DT109" s="155"/>
      <c r="DU109" s="155"/>
      <c r="DV109" s="155"/>
      <c r="DW109" s="155"/>
      <c r="EI109" s="158"/>
      <c r="EJ109" s="158"/>
      <c r="EK109" s="158"/>
      <c r="EL109" s="158"/>
      <c r="EM109" s="158"/>
      <c r="EN109" s="158"/>
      <c r="EO109" s="158"/>
      <c r="EP109" s="158"/>
      <c r="EQ109" s="158"/>
      <c r="ER109" s="148"/>
      <c r="ES109" s="148"/>
      <c r="ET109" s="148"/>
      <c r="EU109" s="148"/>
      <c r="EV109" s="148"/>
      <c r="EW109" s="148"/>
      <c r="EX109" s="148"/>
      <c r="EY109" s="148"/>
      <c r="FA109" s="142"/>
      <c r="FB109" s="142"/>
      <c r="FC109" s="142"/>
      <c r="FD109" s="142"/>
      <c r="FE109" s="142"/>
      <c r="FF109" s="142"/>
      <c r="FG109" s="142"/>
      <c r="FH109" s="142"/>
      <c r="FI109" s="142"/>
      <c r="FJ109" s="142"/>
      <c r="FK109" s="142"/>
      <c r="FL109" s="142"/>
      <c r="FM109" s="142"/>
      <c r="FN109" s="142"/>
      <c r="FO109" s="142"/>
      <c r="FP109" s="142"/>
      <c r="FQ109" s="142"/>
      <c r="FR109" s="142"/>
      <c r="FS109" s="142"/>
      <c r="FT109" s="142"/>
      <c r="FU109" s="142"/>
      <c r="FV109" s="142"/>
      <c r="GV109" s="141"/>
      <c r="GW109" s="141"/>
      <c r="GX109" s="141"/>
      <c r="GY109" s="141"/>
      <c r="GZ109" s="141"/>
      <c r="HA109" s="141"/>
      <c r="HB109" s="141"/>
      <c r="HC109" s="141"/>
      <c r="HD109" s="141"/>
      <c r="HE109" s="141"/>
      <c r="HF109" s="141"/>
      <c r="HG109" s="141"/>
      <c r="HH109" s="141"/>
      <c r="HI109" s="141"/>
      <c r="HJ109" s="141"/>
      <c r="HK109" s="141"/>
      <c r="HL109" s="141"/>
      <c r="HM109" s="141"/>
      <c r="HN109" s="141"/>
      <c r="HO109" s="141"/>
    </row>
    <row r="110" spans="9:243" ht="10.35" customHeight="1" x14ac:dyDescent="0.25">
      <c r="AK110" s="11"/>
      <c r="BC110" s="8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  <c r="BX110" s="8"/>
      <c r="CQ110" s="12"/>
      <c r="CR110" s="151"/>
      <c r="CS110" s="151"/>
      <c r="CT110" s="151"/>
      <c r="CU110" s="151"/>
      <c r="CV110" s="151"/>
      <c r="CW110" s="151"/>
      <c r="CX110" s="151"/>
      <c r="CY110" s="151"/>
      <c r="CZ110" s="151"/>
      <c r="DA110" s="151"/>
      <c r="DB110" s="151"/>
      <c r="DC110" s="151"/>
      <c r="DD110" s="151"/>
      <c r="DE110" s="151"/>
      <c r="DF110" s="151"/>
      <c r="DG110" s="151"/>
      <c r="DH110" s="155"/>
      <c r="DI110" s="155"/>
      <c r="DJ110" s="155"/>
      <c r="DK110" s="155"/>
      <c r="DL110" s="155"/>
      <c r="DM110" s="155"/>
      <c r="DN110" s="155"/>
      <c r="DO110" s="155"/>
      <c r="DP110" s="155"/>
      <c r="DQ110" s="155"/>
      <c r="DR110" s="155"/>
      <c r="DS110" s="155"/>
      <c r="DT110" s="155"/>
      <c r="DU110" s="155"/>
      <c r="DV110" s="155"/>
      <c r="DW110" s="155"/>
      <c r="EI110" s="158"/>
      <c r="EJ110" s="158"/>
      <c r="EK110" s="158"/>
      <c r="EL110" s="158"/>
      <c r="EM110" s="158"/>
      <c r="EN110" s="158"/>
      <c r="EO110" s="158"/>
      <c r="EP110" s="158"/>
      <c r="EQ110" s="158"/>
      <c r="ER110" s="148"/>
      <c r="ES110" s="148"/>
      <c r="ET110" s="148"/>
      <c r="EU110" s="148"/>
      <c r="EV110" s="148"/>
      <c r="EW110" s="148"/>
      <c r="EX110" s="148"/>
      <c r="EY110" s="148"/>
      <c r="GV110" s="141"/>
      <c r="GW110" s="141"/>
      <c r="GX110" s="141"/>
      <c r="GY110" s="141"/>
      <c r="GZ110" s="141"/>
      <c r="HA110" s="141"/>
      <c r="HB110" s="141"/>
      <c r="HC110" s="141"/>
      <c r="HD110" s="141"/>
      <c r="HE110" s="141"/>
      <c r="HF110" s="141"/>
      <c r="HG110" s="141"/>
      <c r="HH110" s="141"/>
      <c r="HI110" s="141"/>
      <c r="HJ110" s="141"/>
      <c r="HK110" s="141"/>
      <c r="HL110" s="141"/>
      <c r="HM110" s="141"/>
      <c r="HN110" s="141"/>
      <c r="HO110" s="141"/>
    </row>
    <row r="111" spans="9:243" ht="10.35" customHeight="1" x14ac:dyDescent="0.25">
      <c r="AK111" s="11"/>
      <c r="BC111" s="8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/>
      <c r="BX111" s="8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1"/>
      <c r="DB111" s="151"/>
      <c r="DC111" s="151"/>
      <c r="DD111" s="151"/>
      <c r="DE111" s="151"/>
      <c r="DF111" s="151"/>
      <c r="DG111" s="151"/>
      <c r="DH111" s="155"/>
      <c r="DI111" s="155"/>
      <c r="DJ111" s="155"/>
      <c r="DK111" s="155"/>
      <c r="DL111" s="155"/>
      <c r="DM111" s="155"/>
      <c r="DN111" s="155"/>
      <c r="DO111" s="155"/>
      <c r="DP111" s="155"/>
      <c r="DQ111" s="155"/>
      <c r="DR111" s="155"/>
      <c r="DS111" s="155"/>
      <c r="DT111" s="155"/>
      <c r="DU111" s="155"/>
      <c r="DV111" s="155"/>
      <c r="DW111" s="155"/>
      <c r="EI111" s="158"/>
      <c r="EJ111" s="158"/>
      <c r="EK111" s="158"/>
      <c r="EL111" s="158"/>
      <c r="EM111" s="158"/>
      <c r="EN111" s="158"/>
      <c r="EO111" s="158"/>
      <c r="EP111" s="158"/>
      <c r="EQ111" s="158"/>
      <c r="ER111" s="148"/>
      <c r="ES111" s="148"/>
      <c r="ET111" s="148"/>
      <c r="EU111" s="148"/>
      <c r="EV111" s="148"/>
      <c r="EW111" s="148"/>
      <c r="EX111" s="148"/>
      <c r="EY111" s="148"/>
      <c r="GV111" s="141"/>
      <c r="GW111" s="141"/>
      <c r="GX111" s="141"/>
      <c r="GY111" s="141"/>
      <c r="GZ111" s="141"/>
      <c r="HA111" s="141"/>
      <c r="HB111" s="141"/>
      <c r="HC111" s="141"/>
      <c r="HD111" s="141"/>
      <c r="HE111" s="141"/>
      <c r="HF111" s="141"/>
      <c r="HG111" s="141"/>
      <c r="HH111" s="141"/>
      <c r="HI111" s="141"/>
      <c r="HJ111" s="141"/>
      <c r="HK111" s="141"/>
      <c r="HL111" s="141"/>
      <c r="HM111" s="141"/>
      <c r="HN111" s="141"/>
      <c r="HO111" s="141"/>
    </row>
    <row r="112" spans="9:243" ht="10.35" customHeight="1" x14ac:dyDescent="0.25">
      <c r="AB112" s="5"/>
      <c r="AC112" s="5"/>
      <c r="AD112" s="5"/>
      <c r="AE112" s="5"/>
      <c r="AF112" s="5"/>
      <c r="AG112" s="5"/>
      <c r="AH112" s="5"/>
      <c r="AK112" s="11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1"/>
      <c r="DB112" s="151"/>
      <c r="DC112" s="151"/>
      <c r="DD112" s="151"/>
      <c r="DE112" s="151"/>
      <c r="DF112" s="151"/>
      <c r="DG112" s="151"/>
      <c r="DH112" s="155"/>
      <c r="DI112" s="155"/>
      <c r="DJ112" s="155"/>
      <c r="DK112" s="155"/>
      <c r="DL112" s="155"/>
      <c r="DM112" s="155"/>
      <c r="DN112" s="155"/>
      <c r="DO112" s="155"/>
      <c r="DP112" s="155"/>
      <c r="DQ112" s="155"/>
      <c r="DR112" s="155"/>
      <c r="DS112" s="155"/>
      <c r="DT112" s="155"/>
      <c r="DU112" s="155"/>
      <c r="DV112" s="155"/>
      <c r="DW112" s="155"/>
      <c r="HS112" s="139" t="str">
        <f>IF(ROUND(請填寫黃底!G211,1)&gt;0,"u6="&amp;ROUND(請填寫黃底!G211,1),"")</f>
        <v/>
      </c>
      <c r="HT112" s="139"/>
      <c r="HU112" s="139"/>
      <c r="HV112" s="139"/>
      <c r="HW112" s="139"/>
      <c r="HX112" s="139"/>
      <c r="HY112" s="139"/>
      <c r="HZ112" s="139"/>
      <c r="IA112" s="139"/>
      <c r="IB112" s="139"/>
      <c r="IC112" s="139"/>
      <c r="ID112" s="139"/>
      <c r="IE112" s="139"/>
      <c r="IF112" s="139"/>
      <c r="IG112" s="139"/>
      <c r="IH112" s="139"/>
    </row>
    <row r="113" spans="9:262" ht="10.35" customHeight="1" x14ac:dyDescent="0.25">
      <c r="I113" s="153" t="s">
        <v>8</v>
      </c>
      <c r="J113" s="153"/>
      <c r="K113" s="153"/>
      <c r="L113" s="153"/>
      <c r="M113" s="153"/>
      <c r="N113" s="153"/>
      <c r="O113" s="136">
        <f>請填寫黃底!G$13</f>
        <v>0</v>
      </c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K113" s="11"/>
      <c r="AP113" s="138" t="str">
        <f>請填寫黃底!A24</f>
        <v/>
      </c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1"/>
      <c r="DB113" s="151"/>
      <c r="DC113" s="151"/>
      <c r="DD113" s="151"/>
      <c r="DE113" s="151"/>
      <c r="DF113" s="151"/>
      <c r="DG113" s="151"/>
      <c r="DH113" s="155"/>
      <c r="DI113" s="155"/>
      <c r="DJ113" s="155"/>
      <c r="DK113" s="155"/>
      <c r="DL113" s="155"/>
      <c r="DM113" s="155"/>
      <c r="DN113" s="155"/>
      <c r="DO113" s="155"/>
      <c r="DP113" s="155"/>
      <c r="DQ113" s="155"/>
      <c r="DR113" s="155"/>
      <c r="DS113" s="155"/>
      <c r="DT113" s="155"/>
      <c r="DU113" s="155"/>
      <c r="DV113" s="155"/>
      <c r="DW113" s="155"/>
      <c r="HS113" s="139"/>
      <c r="HT113" s="139"/>
      <c r="HU113" s="139"/>
      <c r="HV113" s="139"/>
      <c r="HW113" s="139"/>
      <c r="HX113" s="139"/>
      <c r="HY113" s="139"/>
      <c r="HZ113" s="139"/>
      <c r="IA113" s="139"/>
      <c r="IB113" s="139"/>
      <c r="IC113" s="139"/>
      <c r="ID113" s="139"/>
      <c r="IE113" s="139"/>
      <c r="IF113" s="139"/>
      <c r="IG113" s="139"/>
      <c r="IH113" s="139"/>
    </row>
    <row r="114" spans="9:262" ht="10.35" customHeight="1" x14ac:dyDescent="0.25">
      <c r="I114" s="153"/>
      <c r="J114" s="153"/>
      <c r="K114" s="153"/>
      <c r="L114" s="153"/>
      <c r="M114" s="153"/>
      <c r="N114" s="153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K114" s="11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1"/>
      <c r="DB114" s="151"/>
      <c r="DC114" s="151"/>
      <c r="DD114" s="151"/>
      <c r="DE114" s="151"/>
      <c r="DF114" s="151"/>
      <c r="DG114" s="151"/>
      <c r="DH114" s="155"/>
      <c r="DI114" s="155"/>
      <c r="DJ114" s="155"/>
      <c r="DK114" s="155"/>
      <c r="DL114" s="155"/>
      <c r="DM114" s="155"/>
      <c r="DN114" s="155"/>
      <c r="DO114" s="155"/>
      <c r="DP114" s="155"/>
      <c r="DQ114" s="155"/>
      <c r="DR114" s="155"/>
      <c r="DS114" s="155"/>
      <c r="DT114" s="155"/>
      <c r="DU114" s="155"/>
      <c r="DV114" s="155"/>
      <c r="DW114" s="155"/>
      <c r="HS114" s="139"/>
      <c r="HT114" s="139"/>
      <c r="HU114" s="139"/>
      <c r="HV114" s="139"/>
      <c r="HW114" s="139"/>
      <c r="HX114" s="139"/>
      <c r="HY114" s="139"/>
      <c r="HZ114" s="139"/>
      <c r="IA114" s="139"/>
      <c r="IB114" s="139"/>
      <c r="IC114" s="139"/>
      <c r="ID114" s="139"/>
      <c r="IE114" s="139"/>
      <c r="IF114" s="139"/>
      <c r="IG114" s="139"/>
      <c r="IH114" s="139"/>
    </row>
    <row r="115" spans="9:262" ht="10.35" customHeight="1" x14ac:dyDescent="0.25">
      <c r="I115" s="153"/>
      <c r="J115" s="153"/>
      <c r="K115" s="153"/>
      <c r="L115" s="153"/>
      <c r="M115" s="153"/>
      <c r="N115" s="153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K115" s="11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51"/>
      <c r="DG115" s="151"/>
      <c r="DH115" s="155"/>
      <c r="DI115" s="155"/>
      <c r="DJ115" s="155"/>
      <c r="DK115" s="155"/>
      <c r="DL115" s="155"/>
      <c r="DM115" s="155"/>
      <c r="DN115" s="155"/>
      <c r="DO115" s="155"/>
      <c r="DP115" s="155"/>
      <c r="DQ115" s="155"/>
      <c r="DR115" s="155"/>
      <c r="DS115" s="155"/>
      <c r="DT115" s="155"/>
      <c r="DU115" s="155"/>
      <c r="DV115" s="155"/>
      <c r="DW115" s="155"/>
      <c r="HS115" s="139"/>
      <c r="HT115" s="139"/>
      <c r="HU115" s="139"/>
      <c r="HV115" s="139"/>
      <c r="HW115" s="139"/>
      <c r="HX115" s="139"/>
      <c r="HY115" s="139"/>
      <c r="HZ115" s="139"/>
      <c r="IA115" s="139"/>
      <c r="IB115" s="139"/>
      <c r="IC115" s="139"/>
      <c r="ID115" s="139"/>
      <c r="IE115" s="139"/>
      <c r="IF115" s="139"/>
      <c r="IG115" s="139"/>
      <c r="IH115" s="139"/>
    </row>
    <row r="116" spans="9:262" ht="10.35" customHeight="1" x14ac:dyDescent="0.25">
      <c r="I116" s="153"/>
      <c r="J116" s="153"/>
      <c r="K116" s="153"/>
      <c r="L116" s="153"/>
      <c r="M116" s="153"/>
      <c r="N116" s="153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K116" s="11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1"/>
      <c r="DB116" s="151"/>
      <c r="DC116" s="151"/>
      <c r="DD116" s="151"/>
      <c r="DE116" s="151"/>
      <c r="DF116" s="151"/>
      <c r="DG116" s="151"/>
      <c r="DH116" s="155"/>
      <c r="DI116" s="155"/>
      <c r="DJ116" s="155"/>
      <c r="DK116" s="155"/>
      <c r="DL116" s="155"/>
      <c r="DM116" s="155"/>
      <c r="DN116" s="155"/>
      <c r="DO116" s="155"/>
      <c r="DP116" s="155"/>
      <c r="DQ116" s="155"/>
      <c r="DR116" s="155"/>
      <c r="DS116" s="155"/>
      <c r="DT116" s="155"/>
      <c r="DU116" s="155"/>
      <c r="DV116" s="155"/>
      <c r="DW116" s="155"/>
    </row>
    <row r="117" spans="9:262" ht="10.35" customHeight="1" x14ac:dyDescent="0.25">
      <c r="I117" s="153"/>
      <c r="J117" s="153"/>
      <c r="K117" s="153"/>
      <c r="L117" s="153"/>
      <c r="M117" s="153"/>
      <c r="N117" s="153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K117" s="11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EJ117" s="146" t="str">
        <f>IF(ROUND(請填寫黃底!B106,1)&gt;0,"鍋爐","")</f>
        <v/>
      </c>
      <c r="EK117" s="147"/>
      <c r="EL117" s="147"/>
      <c r="EM117" s="147"/>
      <c r="EN117" s="147"/>
      <c r="EO117" s="147"/>
      <c r="EP117" s="147"/>
      <c r="EQ117" s="147"/>
      <c r="ER117" s="147"/>
      <c r="ES117" s="147"/>
      <c r="ET117" s="147"/>
      <c r="EU117" s="147"/>
      <c r="EV117" s="147"/>
      <c r="EW117" s="147"/>
      <c r="EX117" s="147"/>
      <c r="EY117" s="147"/>
      <c r="EZ117" s="147"/>
      <c r="FA117" s="147"/>
      <c r="FB117" s="147"/>
      <c r="FC117" s="147"/>
    </row>
    <row r="118" spans="9:262" ht="10.35" customHeight="1" x14ac:dyDescent="0.25">
      <c r="I118" s="153"/>
      <c r="J118" s="153"/>
      <c r="K118" s="153"/>
      <c r="L118" s="153"/>
      <c r="M118" s="153"/>
      <c r="N118" s="153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K118" s="11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EJ118" s="147"/>
      <c r="EK118" s="147"/>
      <c r="EL118" s="147"/>
      <c r="EM118" s="147"/>
      <c r="EN118" s="147"/>
      <c r="EO118" s="147"/>
      <c r="EP118" s="147"/>
      <c r="EQ118" s="147"/>
      <c r="ER118" s="147"/>
      <c r="ES118" s="147"/>
      <c r="ET118" s="147"/>
      <c r="EU118" s="147"/>
      <c r="EV118" s="147"/>
      <c r="EW118" s="147"/>
      <c r="EX118" s="147"/>
      <c r="EY118" s="147"/>
      <c r="EZ118" s="147"/>
      <c r="FA118" s="147"/>
      <c r="FB118" s="147"/>
      <c r="FC118" s="147"/>
    </row>
    <row r="119" spans="9:262" ht="10.35" customHeight="1" x14ac:dyDescent="0.25">
      <c r="AB119" s="5"/>
      <c r="AC119" s="5"/>
      <c r="AD119" s="5"/>
      <c r="AE119" s="5"/>
      <c r="AF119" s="5"/>
      <c r="AG119" s="5"/>
      <c r="AH119" s="5"/>
      <c r="AK119" s="11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38"/>
      <c r="EJ119" s="147"/>
      <c r="EK119" s="147"/>
      <c r="EL119" s="147"/>
      <c r="EM119" s="147"/>
      <c r="EN119" s="147"/>
      <c r="EO119" s="147"/>
      <c r="EP119" s="147"/>
      <c r="EQ119" s="147"/>
      <c r="ER119" s="147"/>
      <c r="ES119" s="147"/>
      <c r="ET119" s="147"/>
      <c r="EU119" s="147"/>
      <c r="EV119" s="147"/>
      <c r="EW119" s="147"/>
      <c r="EX119" s="147"/>
      <c r="EY119" s="147"/>
      <c r="EZ119" s="147"/>
      <c r="FA119" s="147"/>
      <c r="FB119" s="147"/>
      <c r="FC119" s="147"/>
    </row>
    <row r="120" spans="9:262" ht="10.35" customHeight="1" x14ac:dyDescent="0.25">
      <c r="AB120" s="5"/>
      <c r="AC120" s="5"/>
      <c r="AD120" s="5"/>
      <c r="AE120" s="5"/>
      <c r="AF120" s="5"/>
      <c r="AG120" s="5"/>
      <c r="AH120" s="5"/>
      <c r="AK120" s="11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O120" s="148" t="str">
        <f>IF(ROUND(請填寫黃底!B30,1)&gt;0,ROUND(請填寫黃底!B30,1),"")</f>
        <v/>
      </c>
      <c r="BP120" s="148"/>
      <c r="BQ120" s="148"/>
      <c r="BR120" s="148"/>
      <c r="BS120" s="148"/>
      <c r="BT120" s="148"/>
      <c r="BU120" s="148"/>
      <c r="BV120" s="148"/>
      <c r="BW120" s="148"/>
      <c r="BX120" s="148"/>
      <c r="BY120" s="148"/>
      <c r="BZ120" s="148"/>
      <c r="EJ120" s="147"/>
      <c r="EK120" s="147"/>
      <c r="EL120" s="147"/>
      <c r="EM120" s="147"/>
      <c r="EN120" s="147"/>
      <c r="EO120" s="147"/>
      <c r="EP120" s="147"/>
      <c r="EQ120" s="147"/>
      <c r="ER120" s="147"/>
      <c r="ES120" s="147"/>
      <c r="ET120" s="147"/>
      <c r="EU120" s="147"/>
      <c r="EV120" s="147"/>
      <c r="EW120" s="147"/>
      <c r="EX120" s="147"/>
      <c r="EY120" s="147"/>
      <c r="EZ120" s="147"/>
      <c r="FA120" s="147"/>
      <c r="FB120" s="147"/>
      <c r="FC120" s="147"/>
    </row>
    <row r="121" spans="9:262" ht="10.35" customHeight="1" x14ac:dyDescent="0.25">
      <c r="AB121" s="5"/>
      <c r="AC121" s="5"/>
      <c r="AD121" s="5"/>
      <c r="AE121" s="5"/>
      <c r="AF121" s="5"/>
      <c r="AG121" s="5"/>
      <c r="AH121" s="5"/>
      <c r="AK121" s="11"/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138"/>
      <c r="BE121" s="138"/>
      <c r="BO121" s="148"/>
      <c r="BP121" s="148"/>
      <c r="BQ121" s="148"/>
      <c r="BR121" s="148"/>
      <c r="BS121" s="148"/>
      <c r="BT121" s="148"/>
      <c r="BU121" s="148"/>
      <c r="BV121" s="148"/>
      <c r="BW121" s="148"/>
      <c r="BX121" s="148"/>
      <c r="BY121" s="148"/>
      <c r="BZ121" s="148"/>
      <c r="DU121" s="143" t="str">
        <f>IF(ROUND(請填寫黃底!B106,1)&gt;0,ROUND(請填寫黃底!B106,1),"")</f>
        <v/>
      </c>
      <c r="DV121" s="143"/>
      <c r="DW121" s="143"/>
      <c r="DX121" s="143"/>
      <c r="DY121" s="143"/>
      <c r="DZ121" s="143"/>
      <c r="EA121" s="143"/>
      <c r="EB121" s="143"/>
      <c r="EC121" s="143"/>
      <c r="ED121" s="143"/>
      <c r="EE121" s="143"/>
      <c r="EF121" s="143"/>
      <c r="EJ121" s="147"/>
      <c r="EK121" s="147"/>
      <c r="EL121" s="147"/>
      <c r="EM121" s="147"/>
      <c r="EN121" s="147"/>
      <c r="EO121" s="147"/>
      <c r="EP121" s="147"/>
      <c r="EQ121" s="147"/>
      <c r="ER121" s="147"/>
      <c r="ES121" s="147"/>
      <c r="ET121" s="147"/>
      <c r="EU121" s="147"/>
      <c r="EV121" s="147"/>
      <c r="EW121" s="147"/>
      <c r="EX121" s="147"/>
      <c r="EY121" s="147"/>
      <c r="EZ121" s="147"/>
      <c r="FA121" s="147"/>
      <c r="FB121" s="147"/>
      <c r="FC121" s="147"/>
      <c r="FE121" s="143" t="str">
        <f>IF(ROUND(請填寫黃底!G106,1)&gt;0,"d3="&amp;ROUND(請填寫黃底!G106,1),"")</f>
        <v/>
      </c>
      <c r="FF121" s="143"/>
      <c r="FG121" s="143"/>
      <c r="FH121" s="143"/>
      <c r="FI121" s="143"/>
      <c r="FJ121" s="143"/>
      <c r="FK121" s="143"/>
      <c r="FL121" s="143"/>
      <c r="FM121" s="143"/>
      <c r="FN121" s="143"/>
      <c r="FO121" s="143"/>
      <c r="FP121" s="143"/>
      <c r="FQ121" s="143"/>
      <c r="FR121" s="143"/>
      <c r="FS121" s="143"/>
      <c r="FT121" s="143"/>
      <c r="FU121" s="143"/>
      <c r="FV121" s="143"/>
      <c r="FW121" s="143"/>
    </row>
    <row r="122" spans="9:262" ht="10.35" customHeight="1" x14ac:dyDescent="0.25">
      <c r="AB122" s="5"/>
      <c r="AC122" s="5"/>
      <c r="AD122" s="5"/>
      <c r="AE122" s="5"/>
      <c r="AF122" s="5"/>
      <c r="AG122" s="5"/>
      <c r="AH122" s="5"/>
      <c r="AK122" s="11"/>
      <c r="AP122" s="138"/>
      <c r="AQ122" s="138"/>
      <c r="AR122" s="138"/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38"/>
      <c r="BO122" s="148"/>
      <c r="BP122" s="148"/>
      <c r="BQ122" s="148"/>
      <c r="BR122" s="148"/>
      <c r="BS122" s="148"/>
      <c r="BT122" s="148"/>
      <c r="BU122" s="148"/>
      <c r="BV122" s="148"/>
      <c r="BW122" s="148"/>
      <c r="BX122" s="148"/>
      <c r="BY122" s="148"/>
      <c r="BZ122" s="148"/>
      <c r="DU122" s="143"/>
      <c r="DV122" s="143"/>
      <c r="DW122" s="143"/>
      <c r="DX122" s="143"/>
      <c r="DY122" s="143"/>
      <c r="DZ122" s="143"/>
      <c r="EA122" s="143"/>
      <c r="EB122" s="143"/>
      <c r="EC122" s="143"/>
      <c r="ED122" s="143"/>
      <c r="EE122" s="143"/>
      <c r="EF122" s="143"/>
      <c r="EJ122" s="147"/>
      <c r="EK122" s="147"/>
      <c r="EL122" s="147"/>
      <c r="EM122" s="147"/>
      <c r="EN122" s="147"/>
      <c r="EO122" s="147"/>
      <c r="EP122" s="147"/>
      <c r="EQ122" s="147"/>
      <c r="ER122" s="147"/>
      <c r="ES122" s="147"/>
      <c r="ET122" s="147"/>
      <c r="EU122" s="147"/>
      <c r="EV122" s="147"/>
      <c r="EW122" s="147"/>
      <c r="EX122" s="147"/>
      <c r="EY122" s="147"/>
      <c r="EZ122" s="147"/>
      <c r="FA122" s="147"/>
      <c r="FB122" s="147"/>
      <c r="FC122" s="147"/>
      <c r="FE122" s="143"/>
      <c r="FF122" s="143"/>
      <c r="FG122" s="143"/>
      <c r="FH122" s="143"/>
      <c r="FI122" s="143"/>
      <c r="FJ122" s="143"/>
      <c r="FK122" s="143"/>
      <c r="FL122" s="143"/>
      <c r="FM122" s="143"/>
      <c r="FN122" s="143"/>
      <c r="FO122" s="143"/>
      <c r="FP122" s="143"/>
      <c r="FQ122" s="143"/>
      <c r="FR122" s="143"/>
      <c r="FS122" s="143"/>
      <c r="FT122" s="143"/>
      <c r="FU122" s="143"/>
      <c r="FV122" s="143"/>
      <c r="FW122" s="143"/>
    </row>
    <row r="123" spans="9:262" ht="10.35" customHeight="1" x14ac:dyDescent="0.25">
      <c r="AK123" s="11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O123" s="148"/>
      <c r="BP123" s="148"/>
      <c r="BQ123" s="148"/>
      <c r="BR123" s="148"/>
      <c r="BS123" s="148"/>
      <c r="BT123" s="148"/>
      <c r="BU123" s="148"/>
      <c r="BV123" s="148"/>
      <c r="BW123" s="148"/>
      <c r="BX123" s="148"/>
      <c r="BY123" s="148"/>
      <c r="BZ123" s="148"/>
      <c r="DU123" s="143"/>
      <c r="DV123" s="143"/>
      <c r="DW123" s="143"/>
      <c r="DX123" s="143"/>
      <c r="DY123" s="143"/>
      <c r="DZ123" s="143"/>
      <c r="EA123" s="143"/>
      <c r="EB123" s="143"/>
      <c r="EC123" s="143"/>
      <c r="ED123" s="143"/>
      <c r="EE123" s="143"/>
      <c r="EF123" s="143"/>
      <c r="EJ123" s="147"/>
      <c r="EK123" s="147"/>
      <c r="EL123" s="147"/>
      <c r="EM123" s="147"/>
      <c r="EN123" s="147"/>
      <c r="EO123" s="147"/>
      <c r="EP123" s="147"/>
      <c r="EQ123" s="147"/>
      <c r="ER123" s="147"/>
      <c r="ES123" s="147"/>
      <c r="ET123" s="147"/>
      <c r="EU123" s="147"/>
      <c r="EV123" s="147"/>
      <c r="EW123" s="147"/>
      <c r="EX123" s="147"/>
      <c r="EY123" s="147"/>
      <c r="EZ123" s="147"/>
      <c r="FA123" s="147"/>
      <c r="FB123" s="147"/>
      <c r="FC123" s="147"/>
      <c r="FE123" s="143"/>
      <c r="FF123" s="143"/>
      <c r="FG123" s="143"/>
      <c r="FH123" s="143"/>
      <c r="FI123" s="143"/>
      <c r="FJ123" s="143"/>
      <c r="FK123" s="143"/>
      <c r="FL123" s="143"/>
      <c r="FM123" s="143"/>
      <c r="FN123" s="143"/>
      <c r="FO123" s="143"/>
      <c r="FP123" s="143"/>
      <c r="FQ123" s="143"/>
      <c r="FR123" s="143"/>
      <c r="FS123" s="143"/>
      <c r="FT123" s="143"/>
      <c r="FU123" s="143"/>
      <c r="FV123" s="143"/>
      <c r="FW123" s="143"/>
    </row>
    <row r="124" spans="9:262" ht="10.35" customHeight="1" x14ac:dyDescent="0.25">
      <c r="AK124" s="11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DU124" s="143"/>
      <c r="DV124" s="143"/>
      <c r="DW124" s="143"/>
      <c r="DX124" s="143"/>
      <c r="DY124" s="143"/>
      <c r="DZ124" s="143"/>
      <c r="EA124" s="143"/>
      <c r="EB124" s="143"/>
      <c r="EC124" s="143"/>
      <c r="ED124" s="143"/>
      <c r="EE124" s="143"/>
      <c r="EF124" s="143"/>
      <c r="EJ124" s="147"/>
      <c r="EK124" s="147"/>
      <c r="EL124" s="147"/>
      <c r="EM124" s="147"/>
      <c r="EN124" s="147"/>
      <c r="EO124" s="147"/>
      <c r="EP124" s="147"/>
      <c r="EQ124" s="147"/>
      <c r="ER124" s="147"/>
      <c r="ES124" s="147"/>
      <c r="ET124" s="147"/>
      <c r="EU124" s="147"/>
      <c r="EV124" s="147"/>
      <c r="EW124" s="147"/>
      <c r="EX124" s="147"/>
      <c r="EY124" s="147"/>
      <c r="EZ124" s="147"/>
      <c r="FA124" s="147"/>
      <c r="FB124" s="147"/>
      <c r="FC124" s="147"/>
      <c r="FE124" s="143"/>
      <c r="FF124" s="143"/>
      <c r="FG124" s="143"/>
      <c r="FH124" s="143"/>
      <c r="FI124" s="143"/>
      <c r="FJ124" s="143"/>
      <c r="FK124" s="143"/>
      <c r="FL124" s="143"/>
      <c r="FM124" s="143"/>
      <c r="FN124" s="143"/>
      <c r="FO124" s="143"/>
      <c r="FP124" s="143"/>
      <c r="FQ124" s="143"/>
      <c r="FR124" s="143"/>
      <c r="FS124" s="143"/>
      <c r="FT124" s="143"/>
      <c r="FU124" s="143"/>
      <c r="FV124" s="143"/>
      <c r="FW124" s="143"/>
    </row>
    <row r="125" spans="9:262" ht="10.35" customHeight="1" x14ac:dyDescent="0.25">
      <c r="AK125" s="11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U125" s="137" t="str">
        <f>IF(ROUND(請填寫黃底!G25,1)&gt;0,"c5="&amp;ROUND(請填寫黃底!G25,1),"")</f>
        <v/>
      </c>
      <c r="BV125" s="137"/>
      <c r="BW125" s="137"/>
      <c r="BX125" s="137"/>
      <c r="BY125" s="137"/>
      <c r="BZ125" s="137"/>
      <c r="CA125" s="137"/>
      <c r="CB125" s="137"/>
      <c r="CC125" s="137"/>
      <c r="CD125" s="137"/>
      <c r="CE125" s="137"/>
      <c r="CF125" s="137"/>
      <c r="CG125" s="137"/>
      <c r="CH125" s="137"/>
      <c r="CI125" s="137"/>
      <c r="CJ125" s="137"/>
      <c r="CK125" s="137"/>
      <c r="CL125" s="137"/>
      <c r="EJ125" s="147"/>
      <c r="EK125" s="147"/>
      <c r="EL125" s="147"/>
      <c r="EM125" s="147"/>
      <c r="EN125" s="147"/>
      <c r="EO125" s="147"/>
      <c r="EP125" s="147"/>
      <c r="EQ125" s="147"/>
      <c r="ER125" s="147"/>
      <c r="ES125" s="147"/>
      <c r="ET125" s="147"/>
      <c r="EU125" s="147"/>
      <c r="EV125" s="147"/>
      <c r="EW125" s="147"/>
      <c r="EX125" s="147"/>
      <c r="EY125" s="147"/>
      <c r="EZ125" s="147"/>
      <c r="FA125" s="147"/>
      <c r="FB125" s="147"/>
      <c r="FC125" s="147"/>
    </row>
    <row r="126" spans="9:262" ht="10.35" customHeight="1" x14ac:dyDescent="0.25">
      <c r="AK126" s="11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38"/>
      <c r="BU126" s="137"/>
      <c r="BV126" s="137"/>
      <c r="BW126" s="137"/>
      <c r="BX126" s="137"/>
      <c r="BY126" s="137"/>
      <c r="BZ126" s="137"/>
      <c r="CA126" s="137"/>
      <c r="CB126" s="137"/>
      <c r="CC126" s="137"/>
      <c r="CD126" s="137"/>
      <c r="CE126" s="137"/>
      <c r="CF126" s="137"/>
      <c r="CG126" s="137"/>
      <c r="CH126" s="137"/>
      <c r="CI126" s="137"/>
      <c r="CJ126" s="137"/>
      <c r="CK126" s="137"/>
      <c r="CL126" s="137"/>
      <c r="EJ126" s="147"/>
      <c r="EK126" s="147"/>
      <c r="EL126" s="147"/>
      <c r="EM126" s="147"/>
      <c r="EN126" s="147"/>
      <c r="EO126" s="147"/>
      <c r="EP126" s="147"/>
      <c r="EQ126" s="147"/>
      <c r="ER126" s="147"/>
      <c r="ES126" s="147"/>
      <c r="ET126" s="147"/>
      <c r="EU126" s="147"/>
      <c r="EV126" s="147"/>
      <c r="EW126" s="147"/>
      <c r="EX126" s="147"/>
      <c r="EY126" s="147"/>
      <c r="EZ126" s="147"/>
      <c r="FA126" s="147"/>
      <c r="FB126" s="147"/>
      <c r="FC126" s="147"/>
      <c r="JB126" s="7"/>
    </row>
    <row r="127" spans="9:262" ht="10.35" customHeight="1" x14ac:dyDescent="0.55000000000000004">
      <c r="AK127" s="11"/>
      <c r="AY127" s="158" t="str">
        <f>IF(ROUND(請填寫黃底!E25,1),"w5=","")</f>
        <v/>
      </c>
      <c r="AZ127" s="158"/>
      <c r="BA127" s="158"/>
      <c r="BB127" s="158"/>
      <c r="BC127" s="158"/>
      <c r="BD127" s="158"/>
      <c r="BE127" s="158"/>
      <c r="BF127" s="148" t="str">
        <f>IF(ROUND(請填寫黃底!$E$25,1),ROUND(請填寫黃底!$E$25,1),"")</f>
        <v/>
      </c>
      <c r="BG127" s="148"/>
      <c r="BH127" s="148"/>
      <c r="BI127" s="148"/>
      <c r="BJ127" s="148"/>
      <c r="BK127" s="148"/>
      <c r="BL127" s="148"/>
      <c r="BU127" s="137"/>
      <c r="BV127" s="137"/>
      <c r="BW127" s="137"/>
      <c r="BX127" s="137"/>
      <c r="BY127" s="137"/>
      <c r="BZ127" s="137"/>
      <c r="CA127" s="137"/>
      <c r="CB127" s="137"/>
      <c r="CC127" s="137"/>
      <c r="CD127" s="137"/>
      <c r="CE127" s="137"/>
      <c r="CF127" s="137"/>
      <c r="CG127" s="137"/>
      <c r="CH127" s="137"/>
      <c r="CI127" s="137"/>
      <c r="CJ127" s="137"/>
      <c r="CK127" s="137"/>
      <c r="CL127" s="137"/>
      <c r="EJ127" s="147"/>
      <c r="EK127" s="147"/>
      <c r="EL127" s="147"/>
      <c r="EM127" s="147"/>
      <c r="EN127" s="147"/>
      <c r="EO127" s="147"/>
      <c r="EP127" s="147"/>
      <c r="EQ127" s="147"/>
      <c r="ER127" s="147"/>
      <c r="ES127" s="147"/>
      <c r="ET127" s="147"/>
      <c r="EU127" s="147"/>
      <c r="EV127" s="147"/>
      <c r="EW127" s="147"/>
      <c r="EX127" s="147"/>
      <c r="EY127" s="147"/>
      <c r="EZ127" s="147"/>
      <c r="FA127" s="147"/>
      <c r="FB127" s="147"/>
      <c r="FC127" s="147"/>
      <c r="GU127" s="59" t="s">
        <v>141</v>
      </c>
      <c r="GV127" s="59"/>
      <c r="GW127" s="165" t="str">
        <f>IF(ROUND(請填寫黃底!T25,1),"w8=","")</f>
        <v/>
      </c>
      <c r="GX127" s="165"/>
      <c r="GY127" s="165"/>
      <c r="GZ127" s="165"/>
      <c r="HA127" s="165"/>
      <c r="HB127" s="165"/>
      <c r="HC127" s="165"/>
      <c r="HD127" s="148" t="str">
        <f>IF(ROUND(請填寫黃底!$T$25,1),ROUND(請填寫黃底!$T$25,1),"")</f>
        <v/>
      </c>
      <c r="HE127" s="148"/>
      <c r="HF127" s="148"/>
      <c r="HG127" s="148"/>
      <c r="HH127" s="148"/>
      <c r="HI127" s="148"/>
      <c r="HJ127" s="148"/>
      <c r="HK127" s="148"/>
      <c r="JB127" s="7"/>
    </row>
    <row r="128" spans="9:262" ht="10.35" customHeight="1" x14ac:dyDescent="0.55000000000000004">
      <c r="AK128" s="11"/>
      <c r="AY128" s="158"/>
      <c r="AZ128" s="158"/>
      <c r="BA128" s="158"/>
      <c r="BB128" s="158"/>
      <c r="BC128" s="158"/>
      <c r="BD128" s="158"/>
      <c r="BE128" s="158"/>
      <c r="BF128" s="148"/>
      <c r="BG128" s="148"/>
      <c r="BH128" s="148"/>
      <c r="BI128" s="148"/>
      <c r="BJ128" s="148"/>
      <c r="BK128" s="148"/>
      <c r="BL128" s="148"/>
      <c r="BU128" s="137"/>
      <c r="BV128" s="137"/>
      <c r="BW128" s="137"/>
      <c r="BX128" s="137"/>
      <c r="BY128" s="137"/>
      <c r="BZ128" s="137"/>
      <c r="CA128" s="137"/>
      <c r="CB128" s="137"/>
      <c r="CC128" s="137"/>
      <c r="CD128" s="137"/>
      <c r="CE128" s="137"/>
      <c r="CF128" s="137"/>
      <c r="CG128" s="137"/>
      <c r="CH128" s="137"/>
      <c r="CI128" s="137"/>
      <c r="CJ128" s="137"/>
      <c r="CK128" s="137"/>
      <c r="CL128" s="137"/>
      <c r="EJ128" s="147"/>
      <c r="EK128" s="147"/>
      <c r="EL128" s="147"/>
      <c r="EM128" s="147"/>
      <c r="EN128" s="147"/>
      <c r="EO128" s="147"/>
      <c r="EP128" s="147"/>
      <c r="EQ128" s="147"/>
      <c r="ER128" s="147"/>
      <c r="ES128" s="147"/>
      <c r="ET128" s="147"/>
      <c r="EU128" s="147"/>
      <c r="EV128" s="147"/>
      <c r="EW128" s="147"/>
      <c r="EX128" s="147"/>
      <c r="EY128" s="147"/>
      <c r="EZ128" s="147"/>
      <c r="FA128" s="147"/>
      <c r="FB128" s="147"/>
      <c r="FC128" s="147"/>
      <c r="GU128" s="59"/>
      <c r="GV128" s="59"/>
      <c r="GW128" s="165"/>
      <c r="GX128" s="165"/>
      <c r="GY128" s="165"/>
      <c r="GZ128" s="165"/>
      <c r="HA128" s="165"/>
      <c r="HB128" s="165"/>
      <c r="HC128" s="165"/>
      <c r="HD128" s="148"/>
      <c r="HE128" s="148"/>
      <c r="HF128" s="148"/>
      <c r="HG128" s="148"/>
      <c r="HH128" s="148"/>
      <c r="HI128" s="148"/>
      <c r="HJ128" s="148"/>
      <c r="HK128" s="148"/>
      <c r="JB128" s="7"/>
    </row>
    <row r="129" spans="9:262" ht="10.35" customHeight="1" x14ac:dyDescent="0.55000000000000004">
      <c r="I129" s="153" t="s">
        <v>9</v>
      </c>
      <c r="J129" s="153"/>
      <c r="K129" s="153"/>
      <c r="L129" s="153"/>
      <c r="M129" s="153"/>
      <c r="N129" s="153"/>
      <c r="O129" s="136">
        <f>請填寫黃底!H$13</f>
        <v>0</v>
      </c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K129" s="11"/>
      <c r="AY129" s="158"/>
      <c r="AZ129" s="158"/>
      <c r="BA129" s="158"/>
      <c r="BB129" s="158"/>
      <c r="BC129" s="158"/>
      <c r="BD129" s="158"/>
      <c r="BE129" s="158"/>
      <c r="BF129" s="148"/>
      <c r="BG129" s="148"/>
      <c r="BH129" s="148"/>
      <c r="BI129" s="148"/>
      <c r="BJ129" s="148"/>
      <c r="BK129" s="148"/>
      <c r="BL129" s="148"/>
      <c r="BU129" s="137"/>
      <c r="BV129" s="137"/>
      <c r="BW129" s="137"/>
      <c r="BX129" s="137"/>
      <c r="BY129" s="137"/>
      <c r="BZ129" s="137"/>
      <c r="CA129" s="137"/>
      <c r="CB129" s="137"/>
      <c r="CC129" s="137"/>
      <c r="CD129" s="137"/>
      <c r="CE129" s="137"/>
      <c r="CF129" s="137"/>
      <c r="CG129" s="137"/>
      <c r="CH129" s="137"/>
      <c r="CI129" s="137"/>
      <c r="CJ129" s="137"/>
      <c r="CK129" s="137"/>
      <c r="CL129" s="137"/>
      <c r="CR129" s="151" t="str">
        <f>請填寫黃底!B125</f>
        <v/>
      </c>
      <c r="CS129" s="151"/>
      <c r="CT129" s="151"/>
      <c r="CU129" s="151"/>
      <c r="CV129" s="151"/>
      <c r="CW129" s="151"/>
      <c r="CX129" s="151"/>
      <c r="CY129" s="151"/>
      <c r="CZ129" s="151"/>
      <c r="DA129" s="151"/>
      <c r="DB129" s="151"/>
      <c r="DC129" s="151"/>
      <c r="DD129" s="151"/>
      <c r="DE129" s="151"/>
      <c r="DF129" s="151"/>
      <c r="DG129" s="151"/>
      <c r="DH129" s="155" t="str">
        <f>請填寫黃底!A125</f>
        <v/>
      </c>
      <c r="DI129" s="155"/>
      <c r="DJ129" s="155"/>
      <c r="DK129" s="155"/>
      <c r="DL129" s="155"/>
      <c r="DM129" s="155"/>
      <c r="DN129" s="155"/>
      <c r="DO129" s="155"/>
      <c r="DP129" s="155"/>
      <c r="DQ129" s="155"/>
      <c r="DR129" s="155"/>
      <c r="DS129" s="155"/>
      <c r="DT129" s="155"/>
      <c r="DU129" s="155"/>
      <c r="DV129" s="155"/>
      <c r="DW129" s="155"/>
      <c r="EJ129" s="147"/>
      <c r="EK129" s="147"/>
      <c r="EL129" s="147"/>
      <c r="EM129" s="147"/>
      <c r="EN129" s="147"/>
      <c r="EO129" s="147"/>
      <c r="EP129" s="147"/>
      <c r="EQ129" s="147"/>
      <c r="ER129" s="147"/>
      <c r="ES129" s="147"/>
      <c r="ET129" s="147"/>
      <c r="EU129" s="147"/>
      <c r="EV129" s="147"/>
      <c r="EW129" s="147"/>
      <c r="EX129" s="147"/>
      <c r="EY129" s="147"/>
      <c r="EZ129" s="147"/>
      <c r="FA129" s="147"/>
      <c r="FB129" s="147"/>
      <c r="FC129" s="147"/>
      <c r="GU129" s="59"/>
      <c r="GV129" s="59"/>
      <c r="GW129" s="165"/>
      <c r="GX129" s="165"/>
      <c r="GY129" s="165"/>
      <c r="GZ129" s="165"/>
      <c r="HA129" s="165"/>
      <c r="HB129" s="165"/>
      <c r="HC129" s="165"/>
      <c r="HD129" s="148"/>
      <c r="HE129" s="148"/>
      <c r="HF129" s="148"/>
      <c r="HG129" s="148"/>
      <c r="HH129" s="148"/>
      <c r="HI129" s="148"/>
      <c r="HJ129" s="148"/>
      <c r="HK129" s="148"/>
      <c r="JB129" s="7"/>
    </row>
    <row r="130" spans="9:262" ht="10.35" customHeight="1" x14ac:dyDescent="0.55000000000000004">
      <c r="I130" s="153"/>
      <c r="J130" s="153"/>
      <c r="K130" s="153"/>
      <c r="L130" s="153"/>
      <c r="M130" s="153"/>
      <c r="N130" s="153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K130" s="11"/>
      <c r="AY130" s="158"/>
      <c r="AZ130" s="158"/>
      <c r="BA130" s="158"/>
      <c r="BB130" s="158"/>
      <c r="BC130" s="158"/>
      <c r="BD130" s="158"/>
      <c r="BE130" s="158"/>
      <c r="BF130" s="148"/>
      <c r="BG130" s="148"/>
      <c r="BH130" s="148"/>
      <c r="BI130" s="148"/>
      <c r="BJ130" s="148"/>
      <c r="BK130" s="148"/>
      <c r="BL130" s="148"/>
      <c r="CR130" s="151"/>
      <c r="CS130" s="151"/>
      <c r="CT130" s="151"/>
      <c r="CU130" s="151"/>
      <c r="CV130" s="151"/>
      <c r="CW130" s="151"/>
      <c r="CX130" s="151"/>
      <c r="CY130" s="151"/>
      <c r="CZ130" s="151"/>
      <c r="DA130" s="151"/>
      <c r="DB130" s="151"/>
      <c r="DC130" s="151"/>
      <c r="DD130" s="151"/>
      <c r="DE130" s="151"/>
      <c r="DF130" s="151"/>
      <c r="DG130" s="151"/>
      <c r="DH130" s="155"/>
      <c r="DI130" s="155"/>
      <c r="DJ130" s="155"/>
      <c r="DK130" s="155"/>
      <c r="DL130" s="155"/>
      <c r="DM130" s="155"/>
      <c r="DN130" s="155"/>
      <c r="DO130" s="155"/>
      <c r="DP130" s="155"/>
      <c r="DQ130" s="155"/>
      <c r="DR130" s="155"/>
      <c r="DS130" s="155"/>
      <c r="DT130" s="155"/>
      <c r="DU130" s="155"/>
      <c r="DV130" s="155"/>
      <c r="DW130" s="155"/>
      <c r="EJ130" s="147"/>
      <c r="EK130" s="147"/>
      <c r="EL130" s="147"/>
      <c r="EM130" s="147"/>
      <c r="EN130" s="147"/>
      <c r="EO130" s="147"/>
      <c r="EP130" s="147"/>
      <c r="EQ130" s="147"/>
      <c r="ER130" s="147"/>
      <c r="ES130" s="147"/>
      <c r="ET130" s="147"/>
      <c r="EU130" s="147"/>
      <c r="EV130" s="147"/>
      <c r="EW130" s="147"/>
      <c r="EX130" s="147"/>
      <c r="EY130" s="147"/>
      <c r="EZ130" s="147"/>
      <c r="FA130" s="147"/>
      <c r="FB130" s="147"/>
      <c r="FC130" s="147"/>
      <c r="GU130" s="59"/>
      <c r="GV130" s="59"/>
      <c r="GW130" s="165"/>
      <c r="GX130" s="165"/>
      <c r="GY130" s="165"/>
      <c r="GZ130" s="165"/>
      <c r="HA130" s="165"/>
      <c r="HB130" s="165"/>
      <c r="HC130" s="165"/>
      <c r="HD130" s="148"/>
      <c r="HE130" s="148"/>
      <c r="HF130" s="148"/>
      <c r="HG130" s="148"/>
      <c r="HH130" s="148"/>
      <c r="HI130" s="148"/>
      <c r="HJ130" s="148"/>
      <c r="HK130" s="148"/>
    </row>
    <row r="131" spans="9:262" ht="10.35" customHeight="1" x14ac:dyDescent="0.55000000000000004">
      <c r="I131" s="153"/>
      <c r="J131" s="153"/>
      <c r="K131" s="153"/>
      <c r="L131" s="153"/>
      <c r="M131" s="153"/>
      <c r="N131" s="153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K131" s="11"/>
      <c r="AY131" s="158"/>
      <c r="AZ131" s="158"/>
      <c r="BA131" s="158"/>
      <c r="BB131" s="158"/>
      <c r="BC131" s="158"/>
      <c r="BD131" s="158"/>
      <c r="BE131" s="158"/>
      <c r="BF131" s="148"/>
      <c r="BG131" s="148"/>
      <c r="BH131" s="148"/>
      <c r="BI131" s="148"/>
      <c r="BJ131" s="148"/>
      <c r="BK131" s="148"/>
      <c r="BL131" s="148"/>
      <c r="CR131" s="151"/>
      <c r="CS131" s="151"/>
      <c r="CT131" s="151"/>
      <c r="CU131" s="151"/>
      <c r="CV131" s="151"/>
      <c r="CW131" s="151"/>
      <c r="CX131" s="151"/>
      <c r="CY131" s="151"/>
      <c r="CZ131" s="151"/>
      <c r="DA131" s="151"/>
      <c r="DB131" s="151"/>
      <c r="DC131" s="151"/>
      <c r="DD131" s="151"/>
      <c r="DE131" s="151"/>
      <c r="DF131" s="151"/>
      <c r="DG131" s="151"/>
      <c r="DH131" s="155"/>
      <c r="DI131" s="155"/>
      <c r="DJ131" s="155"/>
      <c r="DK131" s="155"/>
      <c r="DL131" s="155"/>
      <c r="DM131" s="155"/>
      <c r="DN131" s="155"/>
      <c r="DO131" s="155"/>
      <c r="DP131" s="155"/>
      <c r="DQ131" s="155"/>
      <c r="DR131" s="155"/>
      <c r="DS131" s="155"/>
      <c r="DT131" s="155"/>
      <c r="DU131" s="155"/>
      <c r="DV131" s="155"/>
      <c r="DW131" s="155"/>
      <c r="EJ131" s="147"/>
      <c r="EK131" s="147"/>
      <c r="EL131" s="147"/>
      <c r="EM131" s="147"/>
      <c r="EN131" s="147"/>
      <c r="EO131" s="147"/>
      <c r="EP131" s="147"/>
      <c r="EQ131" s="147"/>
      <c r="ER131" s="147"/>
      <c r="ES131" s="147"/>
      <c r="ET131" s="147"/>
      <c r="EU131" s="147"/>
      <c r="EV131" s="147"/>
      <c r="EW131" s="147"/>
      <c r="EX131" s="147"/>
      <c r="EY131" s="147"/>
      <c r="EZ131" s="147"/>
      <c r="FA131" s="147"/>
      <c r="FB131" s="147"/>
      <c r="FC131" s="147"/>
      <c r="GU131" s="59"/>
      <c r="GV131" s="59"/>
      <c r="GW131" s="165"/>
      <c r="GX131" s="165"/>
      <c r="GY131" s="165"/>
      <c r="GZ131" s="165"/>
      <c r="HA131" s="165"/>
      <c r="HB131" s="165"/>
      <c r="HC131" s="165"/>
      <c r="HD131" s="148"/>
      <c r="HE131" s="148"/>
      <c r="HF131" s="148"/>
      <c r="HG131" s="148"/>
      <c r="HH131" s="148"/>
      <c r="HI131" s="148"/>
      <c r="HJ131" s="148"/>
      <c r="HK131" s="148"/>
    </row>
    <row r="132" spans="9:262" ht="10.35" customHeight="1" x14ac:dyDescent="0.25">
      <c r="I132" s="153"/>
      <c r="J132" s="153"/>
      <c r="K132" s="153"/>
      <c r="L132" s="153"/>
      <c r="M132" s="153"/>
      <c r="N132" s="153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K132" s="11"/>
      <c r="CR132" s="151"/>
      <c r="CS132" s="151"/>
      <c r="CT132" s="151"/>
      <c r="CU132" s="151"/>
      <c r="CV132" s="151"/>
      <c r="CW132" s="151"/>
      <c r="CX132" s="151"/>
      <c r="CY132" s="151"/>
      <c r="CZ132" s="151"/>
      <c r="DA132" s="151"/>
      <c r="DB132" s="151"/>
      <c r="DC132" s="151"/>
      <c r="DD132" s="151"/>
      <c r="DE132" s="151"/>
      <c r="DF132" s="151"/>
      <c r="DG132" s="151"/>
      <c r="DH132" s="155"/>
      <c r="DI132" s="155"/>
      <c r="DJ132" s="155"/>
      <c r="DK132" s="155"/>
      <c r="DL132" s="155"/>
      <c r="DM132" s="155"/>
      <c r="DN132" s="155"/>
      <c r="DO132" s="155"/>
      <c r="DP132" s="155"/>
      <c r="DQ132" s="155"/>
      <c r="DR132" s="155"/>
      <c r="DS132" s="155"/>
      <c r="DT132" s="155"/>
      <c r="DU132" s="155"/>
      <c r="DV132" s="155"/>
      <c r="DW132" s="155"/>
      <c r="EJ132" s="147"/>
      <c r="EK132" s="147"/>
      <c r="EL132" s="147"/>
      <c r="EM132" s="147"/>
      <c r="EN132" s="147"/>
      <c r="EO132" s="147"/>
      <c r="EP132" s="147"/>
      <c r="EQ132" s="147"/>
      <c r="ER132" s="147"/>
      <c r="ES132" s="147"/>
      <c r="ET132" s="147"/>
      <c r="EU132" s="147"/>
      <c r="EV132" s="147"/>
      <c r="EW132" s="147"/>
      <c r="EX132" s="147"/>
      <c r="EY132" s="147"/>
      <c r="EZ132" s="147"/>
      <c r="FA132" s="147"/>
      <c r="FB132" s="147"/>
      <c r="FC132" s="147"/>
    </row>
    <row r="133" spans="9:262" ht="10.35" customHeight="1" x14ac:dyDescent="0.25">
      <c r="I133" s="153"/>
      <c r="J133" s="153"/>
      <c r="K133" s="153"/>
      <c r="L133" s="153"/>
      <c r="M133" s="153"/>
      <c r="N133" s="153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K133" s="11"/>
      <c r="CR133" s="151"/>
      <c r="CS133" s="151"/>
      <c r="CT133" s="151"/>
      <c r="CU133" s="151"/>
      <c r="CV133" s="151"/>
      <c r="CW133" s="151"/>
      <c r="CX133" s="151"/>
      <c r="CY133" s="151"/>
      <c r="CZ133" s="151"/>
      <c r="DA133" s="151"/>
      <c r="DB133" s="151"/>
      <c r="DC133" s="151"/>
      <c r="DD133" s="151"/>
      <c r="DE133" s="151"/>
      <c r="DF133" s="151"/>
      <c r="DG133" s="151"/>
      <c r="DH133" s="155"/>
      <c r="DI133" s="155"/>
      <c r="DJ133" s="155"/>
      <c r="DK133" s="155"/>
      <c r="DL133" s="155"/>
      <c r="DM133" s="155"/>
      <c r="DN133" s="155"/>
      <c r="DO133" s="155"/>
      <c r="DP133" s="155"/>
      <c r="DQ133" s="155"/>
      <c r="DR133" s="155"/>
      <c r="DS133" s="155"/>
      <c r="DT133" s="155"/>
      <c r="DU133" s="155"/>
      <c r="DV133" s="155"/>
      <c r="DW133" s="155"/>
      <c r="EJ133" s="147"/>
      <c r="EK133" s="147"/>
      <c r="EL133" s="147"/>
      <c r="EM133" s="147"/>
      <c r="EN133" s="147"/>
      <c r="EO133" s="147"/>
      <c r="EP133" s="147"/>
      <c r="EQ133" s="147"/>
      <c r="ER133" s="147"/>
      <c r="ES133" s="147"/>
      <c r="ET133" s="147"/>
      <c r="EU133" s="147"/>
      <c r="EV133" s="147"/>
      <c r="EW133" s="147"/>
      <c r="EX133" s="147"/>
      <c r="EY133" s="147"/>
      <c r="EZ133" s="147"/>
      <c r="FA133" s="147"/>
      <c r="FB133" s="147"/>
      <c r="FC133" s="147"/>
    </row>
    <row r="134" spans="9:262" ht="10.35" customHeight="1" x14ac:dyDescent="0.25">
      <c r="I134" s="153"/>
      <c r="J134" s="153"/>
      <c r="K134" s="153"/>
      <c r="L134" s="153"/>
      <c r="M134" s="153"/>
      <c r="N134" s="153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K134" s="11"/>
      <c r="BL134" s="13"/>
      <c r="BM134" s="13"/>
      <c r="BO134" s="13"/>
      <c r="BP134" s="13"/>
      <c r="CR134" s="151"/>
      <c r="CS134" s="151"/>
      <c r="CT134" s="151"/>
      <c r="CU134" s="151"/>
      <c r="CV134" s="151"/>
      <c r="CW134" s="151"/>
      <c r="CX134" s="151"/>
      <c r="CY134" s="151"/>
      <c r="CZ134" s="151"/>
      <c r="DA134" s="151"/>
      <c r="DB134" s="151"/>
      <c r="DC134" s="151"/>
      <c r="DD134" s="151"/>
      <c r="DE134" s="151"/>
      <c r="DF134" s="151"/>
      <c r="DG134" s="151"/>
      <c r="DH134" s="155"/>
      <c r="DI134" s="155"/>
      <c r="DJ134" s="155"/>
      <c r="DK134" s="155"/>
      <c r="DL134" s="155"/>
      <c r="DM134" s="155"/>
      <c r="DN134" s="155"/>
      <c r="DO134" s="155"/>
      <c r="DP134" s="155"/>
      <c r="DQ134" s="155"/>
      <c r="DR134" s="155"/>
      <c r="DS134" s="155"/>
      <c r="DT134" s="155"/>
      <c r="DU134" s="155"/>
      <c r="DV134" s="155"/>
      <c r="DW134" s="155"/>
      <c r="EJ134" s="147"/>
      <c r="EK134" s="147"/>
      <c r="EL134" s="147"/>
      <c r="EM134" s="147"/>
      <c r="EN134" s="147"/>
      <c r="EO134" s="147"/>
      <c r="EP134" s="147"/>
      <c r="EQ134" s="147"/>
      <c r="ER134" s="147"/>
      <c r="ES134" s="147"/>
      <c r="ET134" s="147"/>
      <c r="EU134" s="147"/>
      <c r="EV134" s="147"/>
      <c r="EW134" s="147"/>
      <c r="EX134" s="147"/>
      <c r="EY134" s="147"/>
      <c r="EZ134" s="147"/>
      <c r="FA134" s="147"/>
      <c r="FB134" s="147"/>
      <c r="FC134" s="147"/>
      <c r="FG134" s="139" t="str">
        <f>IF(ROUND(請填寫黃底!G111,1)&gt;0,"u3="&amp;ROUND(請填寫黃底!G111,1),"")</f>
        <v/>
      </c>
      <c r="FH134" s="139"/>
      <c r="FI134" s="139"/>
      <c r="FJ134" s="139"/>
      <c r="FK134" s="139"/>
      <c r="FL134" s="139"/>
      <c r="FM134" s="139"/>
      <c r="FN134" s="139"/>
      <c r="FO134" s="139"/>
      <c r="FP134" s="139"/>
      <c r="FQ134" s="139"/>
      <c r="FR134" s="139"/>
      <c r="FS134" s="139"/>
      <c r="FT134" s="139"/>
      <c r="FU134" s="139"/>
      <c r="FV134" s="139"/>
    </row>
    <row r="135" spans="9:262" ht="10.35" customHeight="1" x14ac:dyDescent="0.25">
      <c r="AB135" s="5"/>
      <c r="AC135" s="5"/>
      <c r="AD135" s="5"/>
      <c r="AE135" s="5"/>
      <c r="AF135" s="5"/>
      <c r="AG135" s="5"/>
      <c r="AH135" s="5"/>
      <c r="AK135" s="11"/>
      <c r="BM135" s="13"/>
      <c r="BN135" s="13"/>
      <c r="BO135" s="13"/>
      <c r="CR135" s="151"/>
      <c r="CS135" s="151"/>
      <c r="CT135" s="151"/>
      <c r="CU135" s="151"/>
      <c r="CV135" s="151"/>
      <c r="CW135" s="151"/>
      <c r="CX135" s="151"/>
      <c r="CY135" s="151"/>
      <c r="CZ135" s="151"/>
      <c r="DA135" s="151"/>
      <c r="DB135" s="151"/>
      <c r="DC135" s="151"/>
      <c r="DD135" s="151"/>
      <c r="DE135" s="151"/>
      <c r="DF135" s="151"/>
      <c r="DG135" s="151"/>
      <c r="DH135" s="155"/>
      <c r="DI135" s="155"/>
      <c r="DJ135" s="155"/>
      <c r="DK135" s="155"/>
      <c r="DL135" s="155"/>
      <c r="DM135" s="155"/>
      <c r="DN135" s="155"/>
      <c r="DO135" s="155"/>
      <c r="DP135" s="155"/>
      <c r="DQ135" s="155"/>
      <c r="DR135" s="155"/>
      <c r="DS135" s="155"/>
      <c r="DT135" s="155"/>
      <c r="DU135" s="155"/>
      <c r="DV135" s="155"/>
      <c r="DW135" s="155"/>
      <c r="FG135" s="139"/>
      <c r="FH135" s="139"/>
      <c r="FI135" s="139"/>
      <c r="FJ135" s="139"/>
      <c r="FK135" s="139"/>
      <c r="FL135" s="139"/>
      <c r="FM135" s="139"/>
      <c r="FN135" s="139"/>
      <c r="FO135" s="139"/>
      <c r="FP135" s="139"/>
      <c r="FQ135" s="139"/>
      <c r="FR135" s="139"/>
      <c r="FS135" s="139"/>
      <c r="FT135" s="139"/>
      <c r="FU135" s="139"/>
      <c r="FV135" s="139"/>
    </row>
    <row r="136" spans="9:262" ht="10.35" customHeight="1" x14ac:dyDescent="0.25">
      <c r="AB136" s="5"/>
      <c r="AC136" s="5"/>
      <c r="AD136" s="5"/>
      <c r="AE136" s="5"/>
      <c r="AF136" s="5"/>
      <c r="AG136" s="5"/>
      <c r="AH136" s="5"/>
      <c r="AK136" s="11"/>
      <c r="CR136" s="151"/>
      <c r="CS136" s="151"/>
      <c r="CT136" s="151"/>
      <c r="CU136" s="151"/>
      <c r="CV136" s="151"/>
      <c r="CW136" s="151"/>
      <c r="CX136" s="151"/>
      <c r="CY136" s="151"/>
      <c r="CZ136" s="151"/>
      <c r="DA136" s="151"/>
      <c r="DB136" s="151"/>
      <c r="DC136" s="151"/>
      <c r="DD136" s="151"/>
      <c r="DE136" s="151"/>
      <c r="DF136" s="151"/>
      <c r="DG136" s="151"/>
      <c r="DH136" s="155"/>
      <c r="DI136" s="155"/>
      <c r="DJ136" s="155"/>
      <c r="DK136" s="155"/>
      <c r="DL136" s="155"/>
      <c r="DM136" s="155"/>
      <c r="DN136" s="155"/>
      <c r="DO136" s="155"/>
      <c r="DP136" s="155"/>
      <c r="DQ136" s="155"/>
      <c r="DR136" s="155"/>
      <c r="DS136" s="155"/>
      <c r="DT136" s="155"/>
      <c r="DU136" s="155"/>
      <c r="DV136" s="155"/>
      <c r="DW136" s="155"/>
      <c r="FG136" s="139"/>
      <c r="FH136" s="139"/>
      <c r="FI136" s="139"/>
      <c r="FJ136" s="139"/>
      <c r="FK136" s="139"/>
      <c r="FL136" s="139"/>
      <c r="FM136" s="139"/>
      <c r="FN136" s="139"/>
      <c r="FO136" s="139"/>
      <c r="FP136" s="139"/>
      <c r="FQ136" s="139"/>
      <c r="FR136" s="139"/>
      <c r="FS136" s="139"/>
      <c r="FT136" s="139"/>
      <c r="FU136" s="139"/>
      <c r="FV136" s="139"/>
    </row>
    <row r="137" spans="9:262" ht="10.35" customHeight="1" x14ac:dyDescent="0.25">
      <c r="AB137" s="5"/>
      <c r="AC137" s="5"/>
      <c r="AD137" s="5"/>
      <c r="AE137" s="5"/>
      <c r="AF137" s="5"/>
      <c r="AG137" s="5"/>
      <c r="AH137" s="5"/>
      <c r="AK137" s="11"/>
      <c r="BD137" s="156" t="str">
        <f>IF(請填寫黃底!B30&gt;0,"純水系統","")</f>
        <v/>
      </c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CR137" s="151"/>
      <c r="CS137" s="151"/>
      <c r="CT137" s="151"/>
      <c r="CU137" s="151"/>
      <c r="CV137" s="151"/>
      <c r="CW137" s="151"/>
      <c r="CX137" s="151"/>
      <c r="CY137" s="151"/>
      <c r="CZ137" s="151"/>
      <c r="DA137" s="151"/>
      <c r="DB137" s="151"/>
      <c r="DC137" s="151"/>
      <c r="DD137" s="151"/>
      <c r="DE137" s="151"/>
      <c r="DF137" s="151"/>
      <c r="DG137" s="151"/>
      <c r="DH137" s="155"/>
      <c r="DI137" s="155"/>
      <c r="DJ137" s="155"/>
      <c r="DK137" s="155"/>
      <c r="DL137" s="155"/>
      <c r="DM137" s="155"/>
      <c r="DN137" s="155"/>
      <c r="DO137" s="155"/>
      <c r="DP137" s="155"/>
      <c r="DQ137" s="155"/>
      <c r="DR137" s="155"/>
      <c r="DS137" s="155"/>
      <c r="DT137" s="155"/>
      <c r="DU137" s="155"/>
      <c r="DV137" s="155"/>
      <c r="DW137" s="155"/>
      <c r="DX137" s="60"/>
      <c r="DY137" s="60"/>
      <c r="DZ137" s="60"/>
      <c r="EA137" s="162" t="str">
        <f>IF(ROUND(請填寫黃底!E111,1)&gt;0,ROUND(請填寫黃底!E111,1),"")</f>
        <v/>
      </c>
      <c r="EB137" s="162"/>
      <c r="EC137" s="162"/>
      <c r="ED137" s="162"/>
      <c r="EE137" s="162"/>
      <c r="EF137" s="162"/>
      <c r="EG137" s="162"/>
      <c r="EH137" s="162"/>
      <c r="EI137" s="162"/>
      <c r="EJ137" s="162"/>
      <c r="FG137" s="139"/>
      <c r="FH137" s="139"/>
      <c r="FI137" s="139"/>
      <c r="FJ137" s="139"/>
      <c r="FK137" s="139"/>
      <c r="FL137" s="139"/>
      <c r="FM137" s="139"/>
      <c r="FN137" s="139"/>
      <c r="FO137" s="139"/>
      <c r="FP137" s="139"/>
      <c r="FQ137" s="139"/>
      <c r="FR137" s="139"/>
      <c r="FS137" s="139"/>
      <c r="FT137" s="139"/>
      <c r="FU137" s="139"/>
      <c r="FV137" s="139"/>
      <c r="GV137" s="144" t="str">
        <f>IF(ROUND(請填寫黃底!Q30,1)&gt;0,"回收水處理系統","")</f>
        <v/>
      </c>
      <c r="GW137" s="145"/>
      <c r="GX137" s="145"/>
      <c r="GY137" s="145"/>
      <c r="GZ137" s="145"/>
      <c r="HA137" s="145"/>
      <c r="HB137" s="145"/>
      <c r="HC137" s="145"/>
      <c r="HD137" s="145"/>
      <c r="HE137" s="145"/>
      <c r="HF137" s="145"/>
      <c r="HG137" s="145"/>
      <c r="HH137" s="145"/>
      <c r="HI137" s="145"/>
      <c r="HJ137" s="145"/>
      <c r="HK137" s="145"/>
      <c r="HL137" s="145"/>
      <c r="HM137" s="145"/>
      <c r="HN137" s="145"/>
      <c r="HO137" s="145"/>
    </row>
    <row r="138" spans="9:262" ht="10.35" customHeight="1" x14ac:dyDescent="0.25">
      <c r="AB138" s="5"/>
      <c r="AC138" s="5"/>
      <c r="AD138" s="5"/>
      <c r="AE138" s="5"/>
      <c r="AF138" s="5"/>
      <c r="AG138" s="5"/>
      <c r="AH138" s="5"/>
      <c r="AK138" s="11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CR138" s="151"/>
      <c r="CS138" s="151"/>
      <c r="CT138" s="151"/>
      <c r="CU138" s="151"/>
      <c r="CV138" s="151"/>
      <c r="CW138" s="151"/>
      <c r="CX138" s="151"/>
      <c r="CY138" s="151"/>
      <c r="CZ138" s="151"/>
      <c r="DA138" s="151"/>
      <c r="DB138" s="151"/>
      <c r="DC138" s="151"/>
      <c r="DD138" s="151"/>
      <c r="DE138" s="151"/>
      <c r="DF138" s="151"/>
      <c r="DG138" s="151"/>
      <c r="DH138" s="155"/>
      <c r="DI138" s="155"/>
      <c r="DJ138" s="155"/>
      <c r="DK138" s="155"/>
      <c r="DL138" s="155"/>
      <c r="DM138" s="155"/>
      <c r="DN138" s="155"/>
      <c r="DO138" s="155"/>
      <c r="DP138" s="155"/>
      <c r="DQ138" s="155"/>
      <c r="DR138" s="155"/>
      <c r="DS138" s="155"/>
      <c r="DT138" s="155"/>
      <c r="DU138" s="155"/>
      <c r="DV138" s="155"/>
      <c r="DW138" s="155"/>
      <c r="DX138" s="60"/>
      <c r="DY138" s="60"/>
      <c r="DZ138" s="60"/>
      <c r="EA138" s="162"/>
      <c r="EB138" s="162"/>
      <c r="EC138" s="162"/>
      <c r="ED138" s="162"/>
      <c r="EE138" s="162"/>
      <c r="EF138" s="162"/>
      <c r="EG138" s="162"/>
      <c r="EH138" s="162"/>
      <c r="EI138" s="162"/>
      <c r="EJ138" s="162"/>
      <c r="GV138" s="145"/>
      <c r="GW138" s="145"/>
      <c r="GX138" s="145"/>
      <c r="GY138" s="145"/>
      <c r="GZ138" s="145"/>
      <c r="HA138" s="145"/>
      <c r="HB138" s="145"/>
      <c r="HC138" s="145"/>
      <c r="HD138" s="145"/>
      <c r="HE138" s="145"/>
      <c r="HF138" s="145"/>
      <c r="HG138" s="145"/>
      <c r="HH138" s="145"/>
      <c r="HI138" s="145"/>
      <c r="HJ138" s="145"/>
      <c r="HK138" s="145"/>
      <c r="HL138" s="145"/>
      <c r="HM138" s="145"/>
      <c r="HN138" s="145"/>
      <c r="HO138" s="145"/>
    </row>
    <row r="139" spans="9:262" ht="10.35" customHeight="1" x14ac:dyDescent="0.25">
      <c r="AB139" s="5"/>
      <c r="AC139" s="5"/>
      <c r="AD139" s="5"/>
      <c r="AE139" s="5"/>
      <c r="AF139" s="5"/>
      <c r="AG139" s="5"/>
      <c r="AH139" s="5"/>
      <c r="AK139" s="11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  <c r="CR139" s="151"/>
      <c r="CS139" s="151"/>
      <c r="CT139" s="151"/>
      <c r="CU139" s="151"/>
      <c r="CV139" s="151"/>
      <c r="CW139" s="151"/>
      <c r="CX139" s="151"/>
      <c r="CY139" s="151"/>
      <c r="CZ139" s="151"/>
      <c r="DA139" s="151"/>
      <c r="DB139" s="151"/>
      <c r="DC139" s="151"/>
      <c r="DD139" s="151"/>
      <c r="DE139" s="151"/>
      <c r="DF139" s="151"/>
      <c r="DG139" s="151"/>
      <c r="DH139" s="155"/>
      <c r="DI139" s="155"/>
      <c r="DJ139" s="155"/>
      <c r="DK139" s="155"/>
      <c r="DL139" s="155"/>
      <c r="DM139" s="155"/>
      <c r="DN139" s="155"/>
      <c r="DO139" s="155"/>
      <c r="DP139" s="155"/>
      <c r="DQ139" s="155"/>
      <c r="DR139" s="155"/>
      <c r="DS139" s="155"/>
      <c r="DT139" s="155"/>
      <c r="DU139" s="155"/>
      <c r="DV139" s="155"/>
      <c r="DW139" s="155"/>
      <c r="DX139" s="60"/>
      <c r="DY139" s="60"/>
      <c r="DZ139" s="60"/>
      <c r="EA139" s="162"/>
      <c r="EB139" s="162"/>
      <c r="EC139" s="162"/>
      <c r="ED139" s="162"/>
      <c r="EE139" s="162"/>
      <c r="EF139" s="162"/>
      <c r="EG139" s="162"/>
      <c r="EH139" s="162"/>
      <c r="EI139" s="162"/>
      <c r="EJ139" s="162"/>
      <c r="FA139" s="142" t="str">
        <f>IF(ROUND(請填寫黃底!G125,1)&gt;0,"c4="&amp;ROUND(請填寫黃底!G125,1),"")</f>
        <v/>
      </c>
      <c r="FB139" s="142"/>
      <c r="FC139" s="142"/>
      <c r="FD139" s="142"/>
      <c r="FE139" s="142"/>
      <c r="FF139" s="142"/>
      <c r="FG139" s="142"/>
      <c r="FH139" s="142"/>
      <c r="FI139" s="142"/>
      <c r="FJ139" s="142"/>
      <c r="FK139" s="142"/>
      <c r="FL139" s="142"/>
      <c r="FM139" s="142"/>
      <c r="FN139" s="142"/>
      <c r="FO139" s="142"/>
      <c r="FP139" s="142"/>
      <c r="FQ139" s="142"/>
      <c r="FR139" s="142"/>
      <c r="FS139" s="142"/>
      <c r="FT139" s="142"/>
      <c r="FU139" s="142"/>
      <c r="FV139" s="142"/>
      <c r="GV139" s="145"/>
      <c r="GW139" s="145"/>
      <c r="GX139" s="145"/>
      <c r="GY139" s="145"/>
      <c r="GZ139" s="145"/>
      <c r="HA139" s="145"/>
      <c r="HB139" s="145"/>
      <c r="HC139" s="145"/>
      <c r="HD139" s="145"/>
      <c r="HE139" s="145"/>
      <c r="HF139" s="145"/>
      <c r="HG139" s="145"/>
      <c r="HH139" s="145"/>
      <c r="HI139" s="145"/>
      <c r="HJ139" s="145"/>
      <c r="HK139" s="145"/>
      <c r="HL139" s="145"/>
      <c r="HM139" s="145"/>
      <c r="HN139" s="145"/>
      <c r="HO139" s="145"/>
    </row>
    <row r="140" spans="9:262" ht="10.35" customHeight="1" x14ac:dyDescent="0.25">
      <c r="AK140" s="11"/>
      <c r="BD140" s="157"/>
      <c r="BE140" s="157"/>
      <c r="BF140" s="157"/>
      <c r="BG140" s="157"/>
      <c r="BH140" s="157"/>
      <c r="BI140" s="157"/>
      <c r="BJ140" s="157"/>
      <c r="BK140" s="157"/>
      <c r="BL140" s="157"/>
      <c r="BM140" s="157"/>
      <c r="BN140" s="157"/>
      <c r="BO140" s="157"/>
      <c r="BP140" s="157"/>
      <c r="BQ140" s="157"/>
      <c r="BR140" s="157"/>
      <c r="BS140" s="157"/>
      <c r="BT140" s="157"/>
      <c r="BU140" s="157"/>
      <c r="BV140" s="157"/>
      <c r="BW140" s="157"/>
      <c r="CR140" s="151"/>
      <c r="CS140" s="151"/>
      <c r="CT140" s="151"/>
      <c r="CU140" s="151"/>
      <c r="CV140" s="151"/>
      <c r="CW140" s="151"/>
      <c r="CX140" s="151"/>
      <c r="CY140" s="151"/>
      <c r="CZ140" s="151"/>
      <c r="DA140" s="151"/>
      <c r="DB140" s="151"/>
      <c r="DC140" s="151"/>
      <c r="DD140" s="151"/>
      <c r="DE140" s="151"/>
      <c r="DF140" s="151"/>
      <c r="DG140" s="151"/>
      <c r="DH140" s="155"/>
      <c r="DI140" s="155"/>
      <c r="DJ140" s="155"/>
      <c r="DK140" s="155"/>
      <c r="DL140" s="155"/>
      <c r="DM140" s="155"/>
      <c r="DN140" s="155"/>
      <c r="DO140" s="155"/>
      <c r="DP140" s="155"/>
      <c r="DQ140" s="155"/>
      <c r="DR140" s="155"/>
      <c r="DS140" s="155"/>
      <c r="DT140" s="155"/>
      <c r="DU140" s="155"/>
      <c r="DV140" s="155"/>
      <c r="DW140" s="155"/>
      <c r="DX140" s="60"/>
      <c r="DY140" s="60"/>
      <c r="DZ140" s="60"/>
      <c r="EA140" s="162"/>
      <c r="EB140" s="162"/>
      <c r="EC140" s="162"/>
      <c r="ED140" s="162"/>
      <c r="EE140" s="162"/>
      <c r="EF140" s="162"/>
      <c r="EG140" s="162"/>
      <c r="EH140" s="162"/>
      <c r="EI140" s="162"/>
      <c r="EJ140" s="162"/>
      <c r="FA140" s="142"/>
      <c r="FB140" s="142"/>
      <c r="FC140" s="142"/>
      <c r="FD140" s="142"/>
      <c r="FE140" s="142"/>
      <c r="FF140" s="142"/>
      <c r="FG140" s="142"/>
      <c r="FH140" s="142"/>
      <c r="FI140" s="142"/>
      <c r="FJ140" s="142"/>
      <c r="FK140" s="142"/>
      <c r="FL140" s="142"/>
      <c r="FM140" s="142"/>
      <c r="FN140" s="142"/>
      <c r="FO140" s="142"/>
      <c r="FP140" s="142"/>
      <c r="FQ140" s="142"/>
      <c r="FR140" s="142"/>
      <c r="FS140" s="142"/>
      <c r="FT140" s="142"/>
      <c r="FU140" s="142"/>
      <c r="FV140" s="142"/>
      <c r="GV140" s="145"/>
      <c r="GW140" s="145"/>
      <c r="GX140" s="145"/>
      <c r="GY140" s="145"/>
      <c r="GZ140" s="145"/>
      <c r="HA140" s="145"/>
      <c r="HB140" s="145"/>
      <c r="HC140" s="145"/>
      <c r="HD140" s="145"/>
      <c r="HE140" s="145"/>
      <c r="HF140" s="145"/>
      <c r="HG140" s="145"/>
      <c r="HH140" s="145"/>
      <c r="HI140" s="145"/>
      <c r="HJ140" s="145"/>
      <c r="HK140" s="145"/>
      <c r="HL140" s="145"/>
      <c r="HM140" s="145"/>
      <c r="HN140" s="145"/>
      <c r="HO140" s="145"/>
    </row>
    <row r="141" spans="9:262" ht="10.35" customHeight="1" x14ac:dyDescent="0.25">
      <c r="AK141" s="11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Y141" s="154" t="str">
        <f>IF(ROUND(請填寫黃底!E36,1)&gt;0,ROUND(請填寫黃底!E36,1),"")</f>
        <v/>
      </c>
      <c r="BZ141" s="154"/>
      <c r="CA141" s="154"/>
      <c r="CB141" s="154"/>
      <c r="CC141" s="154"/>
      <c r="CD141" s="154"/>
      <c r="CE141" s="154"/>
      <c r="CF141" s="154"/>
      <c r="CG141" s="154"/>
      <c r="CH141" s="154"/>
      <c r="CI141" s="154"/>
      <c r="CR141" s="151"/>
      <c r="CS141" s="151"/>
      <c r="CT141" s="151"/>
      <c r="CU141" s="151"/>
      <c r="CV141" s="151"/>
      <c r="CW141" s="151"/>
      <c r="CX141" s="151"/>
      <c r="CY141" s="151"/>
      <c r="CZ141" s="151"/>
      <c r="DA141" s="151"/>
      <c r="DB141" s="151"/>
      <c r="DC141" s="151"/>
      <c r="DD141" s="151"/>
      <c r="DE141" s="151"/>
      <c r="DF141" s="151"/>
      <c r="DG141" s="151"/>
      <c r="DH141" s="155"/>
      <c r="DI141" s="155"/>
      <c r="DJ141" s="155"/>
      <c r="DK141" s="155"/>
      <c r="DL141" s="155"/>
      <c r="DM141" s="155"/>
      <c r="DN141" s="155"/>
      <c r="DO141" s="155"/>
      <c r="DP141" s="155"/>
      <c r="DQ141" s="155"/>
      <c r="DR141" s="155"/>
      <c r="DS141" s="155"/>
      <c r="DT141" s="155"/>
      <c r="DU141" s="155"/>
      <c r="DV141" s="155"/>
      <c r="DW141" s="155"/>
      <c r="EI141" s="158" t="str">
        <f>IF(ROUND(請填寫黃底!E125,1),"w4=","")</f>
        <v/>
      </c>
      <c r="EJ141" s="158"/>
      <c r="EK141" s="158"/>
      <c r="EL141" s="158"/>
      <c r="EM141" s="158"/>
      <c r="EN141" s="158"/>
      <c r="EO141" s="158"/>
      <c r="EP141" s="158"/>
      <c r="EQ141" s="158"/>
      <c r="ER141" s="158"/>
      <c r="ES141" s="148" t="str">
        <f>IF(ROUND(請填寫黃底!$E$125,1),ROUND(請填寫黃底!$E$125,1),"")</f>
        <v/>
      </c>
      <c r="ET141" s="148"/>
      <c r="EU141" s="148"/>
      <c r="EV141" s="148"/>
      <c r="EW141" s="148"/>
      <c r="EX141" s="148"/>
      <c r="EY141" s="148"/>
      <c r="FA141" s="142"/>
      <c r="FB141" s="142"/>
      <c r="FC141" s="142"/>
      <c r="FD141" s="142"/>
      <c r="FE141" s="142"/>
      <c r="FF141" s="142"/>
      <c r="FG141" s="142"/>
      <c r="FH141" s="142"/>
      <c r="FI141" s="142"/>
      <c r="FJ141" s="142"/>
      <c r="FK141" s="142"/>
      <c r="FL141" s="142"/>
      <c r="FM141" s="142"/>
      <c r="FN141" s="142"/>
      <c r="FO141" s="142"/>
      <c r="FP141" s="142"/>
      <c r="FQ141" s="142"/>
      <c r="FR141" s="142"/>
      <c r="FS141" s="142"/>
      <c r="FT141" s="142"/>
      <c r="FU141" s="142"/>
      <c r="FV141" s="142"/>
      <c r="GC141" s="143" t="str">
        <f>IF(ROUND(請填寫黃底!V31,1)&gt;0,"d8="&amp;ROUND(請填寫黃底!V31,1),"")</f>
        <v/>
      </c>
      <c r="GD141" s="143"/>
      <c r="GE141" s="143"/>
      <c r="GF141" s="143"/>
      <c r="GG141" s="143"/>
      <c r="GH141" s="143"/>
      <c r="GI141" s="143"/>
      <c r="GJ141" s="143"/>
      <c r="GK141" s="143"/>
      <c r="GL141" s="143"/>
      <c r="GM141" s="143"/>
      <c r="GN141" s="143"/>
      <c r="GO141" s="143"/>
      <c r="GP141" s="143"/>
      <c r="GQ141" s="143"/>
      <c r="GR141" s="143"/>
      <c r="GS141" s="143"/>
      <c r="GT141" s="143"/>
      <c r="GV141" s="145"/>
      <c r="GW141" s="145"/>
      <c r="GX141" s="145"/>
      <c r="GY141" s="145"/>
      <c r="GZ141" s="145"/>
      <c r="HA141" s="145"/>
      <c r="HB141" s="145"/>
      <c r="HC141" s="145"/>
      <c r="HD141" s="145"/>
      <c r="HE141" s="145"/>
      <c r="HF141" s="145"/>
      <c r="HG141" s="145"/>
      <c r="HH141" s="145"/>
      <c r="HI141" s="145"/>
      <c r="HJ141" s="145"/>
      <c r="HK141" s="145"/>
      <c r="HL141" s="145"/>
      <c r="HM141" s="145"/>
      <c r="HN141" s="145"/>
      <c r="HO141" s="145"/>
    </row>
    <row r="142" spans="9:262" ht="10.35" customHeight="1" x14ac:dyDescent="0.25">
      <c r="AK142" s="11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Y142" s="154"/>
      <c r="BZ142" s="154"/>
      <c r="CA142" s="154"/>
      <c r="CB142" s="154"/>
      <c r="CC142" s="154"/>
      <c r="CD142" s="154"/>
      <c r="CE142" s="154"/>
      <c r="CF142" s="154"/>
      <c r="CG142" s="154"/>
      <c r="CH142" s="154"/>
      <c r="CI142" s="154"/>
      <c r="CR142" s="151"/>
      <c r="CS142" s="151"/>
      <c r="CT142" s="151"/>
      <c r="CU142" s="151"/>
      <c r="CV142" s="151"/>
      <c r="CW142" s="151"/>
      <c r="CX142" s="151"/>
      <c r="CY142" s="151"/>
      <c r="CZ142" s="151"/>
      <c r="DA142" s="151"/>
      <c r="DB142" s="151"/>
      <c r="DC142" s="151"/>
      <c r="DD142" s="151"/>
      <c r="DE142" s="151"/>
      <c r="DF142" s="151"/>
      <c r="DG142" s="151"/>
      <c r="DH142" s="155"/>
      <c r="DI142" s="155"/>
      <c r="DJ142" s="155"/>
      <c r="DK142" s="155"/>
      <c r="DL142" s="155"/>
      <c r="DM142" s="155"/>
      <c r="DN142" s="155"/>
      <c r="DO142" s="155"/>
      <c r="DP142" s="155"/>
      <c r="DQ142" s="155"/>
      <c r="DR142" s="155"/>
      <c r="DS142" s="155"/>
      <c r="DT142" s="155"/>
      <c r="DU142" s="155"/>
      <c r="DV142" s="155"/>
      <c r="DW142" s="155"/>
      <c r="EI142" s="158"/>
      <c r="EJ142" s="158"/>
      <c r="EK142" s="158"/>
      <c r="EL142" s="158"/>
      <c r="EM142" s="158"/>
      <c r="EN142" s="158"/>
      <c r="EO142" s="158"/>
      <c r="EP142" s="158"/>
      <c r="EQ142" s="158"/>
      <c r="ER142" s="158"/>
      <c r="ES142" s="148"/>
      <c r="ET142" s="148"/>
      <c r="EU142" s="148"/>
      <c r="EV142" s="148"/>
      <c r="EW142" s="148"/>
      <c r="EX142" s="148"/>
      <c r="EY142" s="148"/>
      <c r="FA142" s="142"/>
      <c r="FB142" s="142"/>
      <c r="FC142" s="142"/>
      <c r="FD142" s="142"/>
      <c r="FE142" s="142"/>
      <c r="FF142" s="142"/>
      <c r="FG142" s="142"/>
      <c r="FH142" s="142"/>
      <c r="FI142" s="142"/>
      <c r="FJ142" s="142"/>
      <c r="FK142" s="142"/>
      <c r="FL142" s="142"/>
      <c r="FM142" s="142"/>
      <c r="FN142" s="142"/>
      <c r="FO142" s="142"/>
      <c r="FP142" s="142"/>
      <c r="FQ142" s="142"/>
      <c r="FR142" s="142"/>
      <c r="FS142" s="142"/>
      <c r="FT142" s="142"/>
      <c r="FU142" s="142"/>
      <c r="FV142" s="142"/>
      <c r="GC142" s="143"/>
      <c r="GD142" s="143"/>
      <c r="GE142" s="143"/>
      <c r="GF142" s="143"/>
      <c r="GG142" s="143"/>
      <c r="GH142" s="143"/>
      <c r="GI142" s="143"/>
      <c r="GJ142" s="143"/>
      <c r="GK142" s="143"/>
      <c r="GL142" s="143"/>
      <c r="GM142" s="143"/>
      <c r="GN142" s="143"/>
      <c r="GO142" s="143"/>
      <c r="GP142" s="143"/>
      <c r="GQ142" s="143"/>
      <c r="GR142" s="143"/>
      <c r="GS142" s="143"/>
      <c r="GT142" s="143"/>
      <c r="GV142" s="145"/>
      <c r="GW142" s="145"/>
      <c r="GX142" s="145"/>
      <c r="GY142" s="145"/>
      <c r="GZ142" s="145"/>
      <c r="HA142" s="145"/>
      <c r="HB142" s="145"/>
      <c r="HC142" s="145"/>
      <c r="HD142" s="145"/>
      <c r="HE142" s="145"/>
      <c r="HF142" s="145"/>
      <c r="HG142" s="145"/>
      <c r="HH142" s="145"/>
      <c r="HI142" s="145"/>
      <c r="HJ142" s="145"/>
      <c r="HK142" s="145"/>
      <c r="HL142" s="145"/>
      <c r="HM142" s="145"/>
      <c r="HN142" s="145"/>
      <c r="HO142" s="145"/>
    </row>
    <row r="143" spans="9:262" ht="10.35" customHeight="1" x14ac:dyDescent="0.25">
      <c r="AK143" s="11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Y143" s="154"/>
      <c r="BZ143" s="154"/>
      <c r="CA143" s="154"/>
      <c r="CB143" s="154"/>
      <c r="CC143" s="154"/>
      <c r="CD143" s="154"/>
      <c r="CE143" s="154"/>
      <c r="CF143" s="154"/>
      <c r="CG143" s="154"/>
      <c r="CH143" s="154"/>
      <c r="CI143" s="154"/>
      <c r="CR143" s="151"/>
      <c r="CS143" s="151"/>
      <c r="CT143" s="151"/>
      <c r="CU143" s="151"/>
      <c r="CV143" s="151"/>
      <c r="CW143" s="151"/>
      <c r="CX143" s="151"/>
      <c r="CY143" s="151"/>
      <c r="CZ143" s="151"/>
      <c r="DA143" s="151"/>
      <c r="DB143" s="151"/>
      <c r="DC143" s="151"/>
      <c r="DD143" s="151"/>
      <c r="DE143" s="151"/>
      <c r="DF143" s="151"/>
      <c r="DG143" s="151"/>
      <c r="DH143" s="155"/>
      <c r="DI143" s="155"/>
      <c r="DJ143" s="155"/>
      <c r="DK143" s="155"/>
      <c r="DL143" s="155"/>
      <c r="DM143" s="155"/>
      <c r="DN143" s="155"/>
      <c r="DO143" s="155"/>
      <c r="DP143" s="155"/>
      <c r="DQ143" s="155"/>
      <c r="DR143" s="155"/>
      <c r="DS143" s="155"/>
      <c r="DT143" s="155"/>
      <c r="DU143" s="155"/>
      <c r="DV143" s="155"/>
      <c r="DW143" s="155"/>
      <c r="EI143" s="158"/>
      <c r="EJ143" s="158"/>
      <c r="EK143" s="158"/>
      <c r="EL143" s="158"/>
      <c r="EM143" s="158"/>
      <c r="EN143" s="158"/>
      <c r="EO143" s="158"/>
      <c r="EP143" s="158"/>
      <c r="EQ143" s="158"/>
      <c r="ER143" s="158"/>
      <c r="ES143" s="148"/>
      <c r="ET143" s="148"/>
      <c r="EU143" s="148"/>
      <c r="EV143" s="148"/>
      <c r="EW143" s="148"/>
      <c r="EX143" s="148"/>
      <c r="EY143" s="148"/>
      <c r="FA143" s="142"/>
      <c r="FB143" s="142"/>
      <c r="FC143" s="142"/>
      <c r="FD143" s="142"/>
      <c r="FE143" s="142"/>
      <c r="FF143" s="142"/>
      <c r="FG143" s="142"/>
      <c r="FH143" s="142"/>
      <c r="FI143" s="142"/>
      <c r="FJ143" s="142"/>
      <c r="FK143" s="142"/>
      <c r="FL143" s="142"/>
      <c r="FM143" s="142"/>
      <c r="FN143" s="142"/>
      <c r="FO143" s="142"/>
      <c r="FP143" s="142"/>
      <c r="FQ143" s="142"/>
      <c r="FR143" s="142"/>
      <c r="FS143" s="142"/>
      <c r="FT143" s="142"/>
      <c r="FU143" s="142"/>
      <c r="FV143" s="142"/>
      <c r="GC143" s="143"/>
      <c r="GD143" s="143"/>
      <c r="GE143" s="143"/>
      <c r="GF143" s="143"/>
      <c r="GG143" s="143"/>
      <c r="GH143" s="143"/>
      <c r="GI143" s="143"/>
      <c r="GJ143" s="143"/>
      <c r="GK143" s="143"/>
      <c r="GL143" s="143"/>
      <c r="GM143" s="143"/>
      <c r="GN143" s="143"/>
      <c r="GO143" s="143"/>
      <c r="GP143" s="143"/>
      <c r="GQ143" s="143"/>
      <c r="GR143" s="143"/>
      <c r="GS143" s="143"/>
      <c r="GT143" s="143"/>
      <c r="GV143" s="145"/>
      <c r="GW143" s="145"/>
      <c r="GX143" s="145"/>
      <c r="GY143" s="145"/>
      <c r="GZ143" s="145"/>
      <c r="HA143" s="145"/>
      <c r="HB143" s="145"/>
      <c r="HC143" s="145"/>
      <c r="HD143" s="145"/>
      <c r="HE143" s="145"/>
      <c r="HF143" s="145"/>
      <c r="HG143" s="145"/>
      <c r="HH143" s="145"/>
      <c r="HI143" s="145"/>
      <c r="HJ143" s="145"/>
      <c r="HK143" s="145"/>
      <c r="HL143" s="145"/>
      <c r="HM143" s="145"/>
      <c r="HN143" s="145"/>
      <c r="HO143" s="145"/>
    </row>
    <row r="144" spans="9:262" ht="10.35" customHeight="1" x14ac:dyDescent="0.25">
      <c r="I144" s="153" t="s">
        <v>10</v>
      </c>
      <c r="J144" s="153"/>
      <c r="K144" s="153"/>
      <c r="L144" s="153"/>
      <c r="M144" s="153"/>
      <c r="N144" s="153"/>
      <c r="O144" s="136">
        <f>請填寫黃底!K$13</f>
        <v>0</v>
      </c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K144" s="11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Y144" s="154"/>
      <c r="BZ144" s="154"/>
      <c r="CA144" s="154"/>
      <c r="CB144" s="154"/>
      <c r="CC144" s="154"/>
      <c r="CD144" s="154"/>
      <c r="CE144" s="154"/>
      <c r="CF144" s="154"/>
      <c r="CG144" s="154"/>
      <c r="CH144" s="154"/>
      <c r="CI144" s="154"/>
      <c r="CR144" s="151"/>
      <c r="CS144" s="151"/>
      <c r="CT144" s="151"/>
      <c r="CU144" s="151"/>
      <c r="CV144" s="151"/>
      <c r="CW144" s="151"/>
      <c r="CX144" s="151"/>
      <c r="CY144" s="151"/>
      <c r="CZ144" s="151"/>
      <c r="DA144" s="151"/>
      <c r="DB144" s="151"/>
      <c r="DC144" s="151"/>
      <c r="DD144" s="151"/>
      <c r="DE144" s="151"/>
      <c r="DF144" s="151"/>
      <c r="DG144" s="151"/>
      <c r="DH144" s="155"/>
      <c r="DI144" s="155"/>
      <c r="DJ144" s="155"/>
      <c r="DK144" s="155"/>
      <c r="DL144" s="155"/>
      <c r="DM144" s="155"/>
      <c r="DN144" s="155"/>
      <c r="DO144" s="155"/>
      <c r="DP144" s="155"/>
      <c r="DQ144" s="155"/>
      <c r="DR144" s="155"/>
      <c r="DS144" s="155"/>
      <c r="DT144" s="155"/>
      <c r="DU144" s="155"/>
      <c r="DV144" s="155"/>
      <c r="DW144" s="155"/>
      <c r="EI144" s="158"/>
      <c r="EJ144" s="158"/>
      <c r="EK144" s="158"/>
      <c r="EL144" s="158"/>
      <c r="EM144" s="158"/>
      <c r="EN144" s="158"/>
      <c r="EO144" s="158"/>
      <c r="EP144" s="158"/>
      <c r="EQ144" s="158"/>
      <c r="ER144" s="158"/>
      <c r="ES144" s="148"/>
      <c r="ET144" s="148"/>
      <c r="EU144" s="148"/>
      <c r="EV144" s="148"/>
      <c r="EW144" s="148"/>
      <c r="EX144" s="148"/>
      <c r="EY144" s="148"/>
      <c r="GC144" s="143"/>
      <c r="GD144" s="143"/>
      <c r="GE144" s="143"/>
      <c r="GF144" s="143"/>
      <c r="GG144" s="143"/>
      <c r="GH144" s="143"/>
      <c r="GI144" s="143"/>
      <c r="GJ144" s="143"/>
      <c r="GK144" s="143"/>
      <c r="GL144" s="143"/>
      <c r="GM144" s="143"/>
      <c r="GN144" s="143"/>
      <c r="GO144" s="143"/>
      <c r="GP144" s="143"/>
      <c r="GQ144" s="143"/>
      <c r="GR144" s="143"/>
      <c r="GS144" s="143"/>
      <c r="GT144" s="143"/>
      <c r="GV144" s="145"/>
      <c r="GW144" s="145"/>
      <c r="GX144" s="145"/>
      <c r="GY144" s="145"/>
      <c r="GZ144" s="145"/>
      <c r="HA144" s="145"/>
      <c r="HB144" s="145"/>
      <c r="HC144" s="145"/>
      <c r="HD144" s="145"/>
      <c r="HE144" s="145"/>
      <c r="HF144" s="145"/>
      <c r="HG144" s="145"/>
      <c r="HH144" s="145"/>
      <c r="HI144" s="145"/>
      <c r="HJ144" s="145"/>
      <c r="HK144" s="145"/>
      <c r="HL144" s="145"/>
      <c r="HM144" s="145"/>
      <c r="HN144" s="145"/>
      <c r="HO144" s="145"/>
    </row>
    <row r="145" spans="9:242" ht="10.35" customHeight="1" x14ac:dyDescent="0.25">
      <c r="I145" s="153"/>
      <c r="J145" s="153"/>
      <c r="K145" s="153"/>
      <c r="L145" s="153"/>
      <c r="M145" s="153"/>
      <c r="N145" s="153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K145" s="11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Y145" s="154"/>
      <c r="BZ145" s="154"/>
      <c r="CA145" s="154"/>
      <c r="CB145" s="154"/>
      <c r="CC145" s="154"/>
      <c r="CD145" s="154"/>
      <c r="CE145" s="154"/>
      <c r="CF145" s="154"/>
      <c r="CG145" s="154"/>
      <c r="CH145" s="154"/>
      <c r="CI145" s="154"/>
      <c r="CR145" s="151"/>
      <c r="CS145" s="151"/>
      <c r="CT145" s="151"/>
      <c r="CU145" s="151"/>
      <c r="CV145" s="151"/>
      <c r="CW145" s="151"/>
      <c r="CX145" s="151"/>
      <c r="CY145" s="151"/>
      <c r="CZ145" s="151"/>
      <c r="DA145" s="151"/>
      <c r="DB145" s="151"/>
      <c r="DC145" s="151"/>
      <c r="DD145" s="151"/>
      <c r="DE145" s="151"/>
      <c r="DF145" s="151"/>
      <c r="DG145" s="151"/>
      <c r="DH145" s="155"/>
      <c r="DI145" s="155"/>
      <c r="DJ145" s="155"/>
      <c r="DK145" s="155"/>
      <c r="DL145" s="155"/>
      <c r="DM145" s="155"/>
      <c r="DN145" s="155"/>
      <c r="DO145" s="155"/>
      <c r="DP145" s="155"/>
      <c r="DQ145" s="155"/>
      <c r="DR145" s="155"/>
      <c r="DS145" s="155"/>
      <c r="DT145" s="155"/>
      <c r="DU145" s="155"/>
      <c r="DV145" s="155"/>
      <c r="DW145" s="155"/>
      <c r="EI145" s="158"/>
      <c r="EJ145" s="158"/>
      <c r="EK145" s="158"/>
      <c r="EL145" s="158"/>
      <c r="EM145" s="158"/>
      <c r="EN145" s="158"/>
      <c r="EO145" s="158"/>
      <c r="EP145" s="158"/>
      <c r="EQ145" s="158"/>
      <c r="ER145" s="158"/>
      <c r="ES145" s="148"/>
      <c r="ET145" s="148"/>
      <c r="EU145" s="148"/>
      <c r="EV145" s="148"/>
      <c r="EW145" s="148"/>
      <c r="EX145" s="148"/>
      <c r="EY145" s="148"/>
      <c r="GV145" s="145"/>
      <c r="GW145" s="145"/>
      <c r="GX145" s="145"/>
      <c r="GY145" s="145"/>
      <c r="GZ145" s="145"/>
      <c r="HA145" s="145"/>
      <c r="HB145" s="145"/>
      <c r="HC145" s="145"/>
      <c r="HD145" s="145"/>
      <c r="HE145" s="145"/>
      <c r="HF145" s="145"/>
      <c r="HG145" s="145"/>
      <c r="HH145" s="145"/>
      <c r="HI145" s="145"/>
      <c r="HJ145" s="145"/>
      <c r="HK145" s="145"/>
      <c r="HL145" s="145"/>
      <c r="HM145" s="145"/>
      <c r="HN145" s="145"/>
      <c r="HO145" s="145"/>
    </row>
    <row r="146" spans="9:242" ht="10.35" customHeight="1" x14ac:dyDescent="0.25">
      <c r="I146" s="153"/>
      <c r="J146" s="153"/>
      <c r="K146" s="153"/>
      <c r="L146" s="153"/>
      <c r="M146" s="153"/>
      <c r="N146" s="153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K146" s="11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  <c r="CR146" s="151"/>
      <c r="CS146" s="151"/>
      <c r="CT146" s="151"/>
      <c r="CU146" s="151"/>
      <c r="CV146" s="151"/>
      <c r="CW146" s="151"/>
      <c r="CX146" s="151"/>
      <c r="CY146" s="151"/>
      <c r="CZ146" s="151"/>
      <c r="DA146" s="151"/>
      <c r="DB146" s="151"/>
      <c r="DC146" s="151"/>
      <c r="DD146" s="151"/>
      <c r="DE146" s="151"/>
      <c r="DF146" s="151"/>
      <c r="DG146" s="151"/>
      <c r="DH146" s="155"/>
      <c r="DI146" s="155"/>
      <c r="DJ146" s="155"/>
      <c r="DK146" s="155"/>
      <c r="DL146" s="155"/>
      <c r="DM146" s="155"/>
      <c r="DN146" s="155"/>
      <c r="DO146" s="155"/>
      <c r="DP146" s="155"/>
      <c r="DQ146" s="155"/>
      <c r="DR146" s="155"/>
      <c r="DS146" s="155"/>
      <c r="DT146" s="155"/>
      <c r="DU146" s="155"/>
      <c r="DV146" s="155"/>
      <c r="DW146" s="155"/>
      <c r="GV146" s="145"/>
      <c r="GW146" s="145"/>
      <c r="GX146" s="145"/>
      <c r="GY146" s="145"/>
      <c r="GZ146" s="145"/>
      <c r="HA146" s="145"/>
      <c r="HB146" s="145"/>
      <c r="HC146" s="145"/>
      <c r="HD146" s="145"/>
      <c r="HE146" s="145"/>
      <c r="HF146" s="145"/>
      <c r="HG146" s="145"/>
      <c r="HH146" s="145"/>
      <c r="HI146" s="145"/>
      <c r="HJ146" s="145"/>
      <c r="HK146" s="145"/>
      <c r="HL146" s="145"/>
      <c r="HM146" s="145"/>
      <c r="HN146" s="145"/>
      <c r="HO146" s="145"/>
    </row>
    <row r="147" spans="9:242" ht="10.35" customHeight="1" x14ac:dyDescent="0.25">
      <c r="I147" s="153"/>
      <c r="J147" s="153"/>
      <c r="K147" s="153"/>
      <c r="L147" s="153"/>
      <c r="M147" s="153"/>
      <c r="N147" s="153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K147" s="11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CR147" s="151"/>
      <c r="CS147" s="151"/>
      <c r="CT147" s="151"/>
      <c r="CU147" s="151"/>
      <c r="CV147" s="151"/>
      <c r="CW147" s="151"/>
      <c r="CX147" s="151"/>
      <c r="CY147" s="151"/>
      <c r="CZ147" s="151"/>
      <c r="DA147" s="151"/>
      <c r="DB147" s="151"/>
      <c r="DC147" s="151"/>
      <c r="DD147" s="151"/>
      <c r="DE147" s="151"/>
      <c r="DF147" s="151"/>
      <c r="DG147" s="151"/>
      <c r="DH147" s="155"/>
      <c r="DI147" s="155"/>
      <c r="DJ147" s="155"/>
      <c r="DK147" s="155"/>
      <c r="DL147" s="155"/>
      <c r="DM147" s="155"/>
      <c r="DN147" s="155"/>
      <c r="DO147" s="155"/>
      <c r="DP147" s="155"/>
      <c r="DQ147" s="155"/>
      <c r="DR147" s="155"/>
      <c r="DS147" s="155"/>
      <c r="DT147" s="155"/>
      <c r="DU147" s="155"/>
      <c r="DV147" s="155"/>
      <c r="DW147" s="155"/>
      <c r="GV147" s="145"/>
      <c r="GW147" s="145"/>
      <c r="GX147" s="145"/>
      <c r="GY147" s="145"/>
      <c r="GZ147" s="145"/>
      <c r="HA147" s="145"/>
      <c r="HB147" s="145"/>
      <c r="HC147" s="145"/>
      <c r="HD147" s="145"/>
      <c r="HE147" s="145"/>
      <c r="HF147" s="145"/>
      <c r="HG147" s="145"/>
      <c r="HH147" s="145"/>
      <c r="HI147" s="145"/>
      <c r="HJ147" s="145"/>
      <c r="HK147" s="145"/>
      <c r="HL147" s="145"/>
      <c r="HM147" s="145"/>
      <c r="HN147" s="145"/>
      <c r="HO147" s="145"/>
    </row>
    <row r="148" spans="9:242" ht="10.35" customHeight="1" x14ac:dyDescent="0.25">
      <c r="I148" s="153"/>
      <c r="J148" s="153"/>
      <c r="K148" s="153"/>
      <c r="L148" s="153"/>
      <c r="M148" s="153"/>
      <c r="N148" s="153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K148" s="11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CR148" s="151"/>
      <c r="CS148" s="151"/>
      <c r="CT148" s="151"/>
      <c r="CU148" s="151"/>
      <c r="CV148" s="151"/>
      <c r="CW148" s="151"/>
      <c r="CX148" s="151"/>
      <c r="CY148" s="151"/>
      <c r="CZ148" s="151"/>
      <c r="DA148" s="151"/>
      <c r="DB148" s="151"/>
      <c r="DC148" s="151"/>
      <c r="DD148" s="151"/>
      <c r="DE148" s="151"/>
      <c r="DF148" s="151"/>
      <c r="DG148" s="151"/>
      <c r="DH148" s="155"/>
      <c r="DI148" s="155"/>
      <c r="DJ148" s="155"/>
      <c r="DK148" s="155"/>
      <c r="DL148" s="155"/>
      <c r="DM148" s="155"/>
      <c r="DN148" s="155"/>
      <c r="DO148" s="155"/>
      <c r="DP148" s="155"/>
      <c r="DQ148" s="155"/>
      <c r="DR148" s="155"/>
      <c r="DS148" s="155"/>
      <c r="DT148" s="155"/>
      <c r="DU148" s="155"/>
      <c r="DV148" s="155"/>
      <c r="DW148" s="155"/>
      <c r="GV148" s="145"/>
      <c r="GW148" s="145"/>
      <c r="GX148" s="145"/>
      <c r="GY148" s="145"/>
      <c r="GZ148" s="145"/>
      <c r="HA148" s="145"/>
      <c r="HB148" s="145"/>
      <c r="HC148" s="145"/>
      <c r="HD148" s="145"/>
      <c r="HE148" s="145"/>
      <c r="HF148" s="145"/>
      <c r="HG148" s="145"/>
      <c r="HH148" s="145"/>
      <c r="HI148" s="145"/>
      <c r="HJ148" s="145"/>
      <c r="HK148" s="145"/>
      <c r="HL148" s="145"/>
      <c r="HM148" s="145"/>
      <c r="HN148" s="145"/>
      <c r="HO148" s="145"/>
    </row>
    <row r="149" spans="9:242" ht="10.35" customHeight="1" x14ac:dyDescent="0.25">
      <c r="I149" s="153"/>
      <c r="J149" s="153"/>
      <c r="K149" s="153"/>
      <c r="L149" s="153"/>
      <c r="M149" s="153"/>
      <c r="N149" s="153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K149" s="11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CR149" s="151"/>
      <c r="CS149" s="151"/>
      <c r="CT149" s="151"/>
      <c r="CU149" s="151"/>
      <c r="CV149" s="151"/>
      <c r="CW149" s="151"/>
      <c r="CX149" s="151"/>
      <c r="CY149" s="151"/>
      <c r="CZ149" s="151"/>
      <c r="DA149" s="151"/>
      <c r="DB149" s="151"/>
      <c r="DC149" s="151"/>
      <c r="DD149" s="151"/>
      <c r="DE149" s="151"/>
      <c r="DF149" s="151"/>
      <c r="DG149" s="151"/>
      <c r="DH149" s="155"/>
      <c r="DI149" s="155"/>
      <c r="DJ149" s="155"/>
      <c r="DK149" s="155"/>
      <c r="DL149" s="155"/>
      <c r="DM149" s="155"/>
      <c r="DN149" s="155"/>
      <c r="DO149" s="155"/>
      <c r="DP149" s="155"/>
      <c r="DQ149" s="155"/>
      <c r="DR149" s="155"/>
      <c r="DS149" s="155"/>
      <c r="DT149" s="155"/>
      <c r="DU149" s="155"/>
      <c r="DV149" s="155"/>
      <c r="DW149" s="155"/>
      <c r="GV149" s="145"/>
      <c r="GW149" s="145"/>
      <c r="GX149" s="145"/>
      <c r="GY149" s="145"/>
      <c r="GZ149" s="145"/>
      <c r="HA149" s="145"/>
      <c r="HB149" s="145"/>
      <c r="HC149" s="145"/>
      <c r="HD149" s="145"/>
      <c r="HE149" s="145"/>
      <c r="HF149" s="145"/>
      <c r="HG149" s="145"/>
      <c r="HH149" s="145"/>
      <c r="HI149" s="145"/>
      <c r="HJ149" s="145"/>
      <c r="HK149" s="145"/>
      <c r="HL149" s="145"/>
      <c r="HM149" s="145"/>
      <c r="HN149" s="145"/>
      <c r="HO149" s="145"/>
    </row>
    <row r="150" spans="9:242" ht="10.35" customHeight="1" x14ac:dyDescent="0.25">
      <c r="AB150" s="5"/>
      <c r="AC150" s="5"/>
      <c r="AD150" s="5"/>
      <c r="AE150" s="5"/>
      <c r="AF150" s="5"/>
      <c r="AG150" s="5"/>
      <c r="AH150" s="5"/>
      <c r="AK150" s="11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  <c r="BQ150" s="157"/>
      <c r="BR150" s="157"/>
      <c r="BS150" s="157"/>
      <c r="BT150" s="157"/>
      <c r="BU150" s="157"/>
      <c r="BV150" s="157"/>
      <c r="BW150" s="157"/>
      <c r="CR150" s="151"/>
      <c r="CS150" s="151"/>
      <c r="CT150" s="151"/>
      <c r="CU150" s="151"/>
      <c r="CV150" s="151"/>
      <c r="CW150" s="151"/>
      <c r="CX150" s="151"/>
      <c r="CY150" s="151"/>
      <c r="CZ150" s="151"/>
      <c r="DA150" s="151"/>
      <c r="DB150" s="151"/>
      <c r="DC150" s="151"/>
      <c r="DD150" s="151"/>
      <c r="DE150" s="151"/>
      <c r="DF150" s="151"/>
      <c r="DG150" s="151"/>
      <c r="DH150" s="155"/>
      <c r="DI150" s="155"/>
      <c r="DJ150" s="155"/>
      <c r="DK150" s="155"/>
      <c r="DL150" s="155"/>
      <c r="DM150" s="155"/>
      <c r="DN150" s="155"/>
      <c r="DO150" s="155"/>
      <c r="DP150" s="155"/>
      <c r="DQ150" s="155"/>
      <c r="DR150" s="155"/>
      <c r="DS150" s="155"/>
      <c r="DT150" s="155"/>
      <c r="DU150" s="155"/>
      <c r="DV150" s="155"/>
      <c r="DW150" s="155"/>
      <c r="GV150" s="145"/>
      <c r="GW150" s="145"/>
      <c r="GX150" s="145"/>
      <c r="GY150" s="145"/>
      <c r="GZ150" s="145"/>
      <c r="HA150" s="145"/>
      <c r="HB150" s="145"/>
      <c r="HC150" s="145"/>
      <c r="HD150" s="145"/>
      <c r="HE150" s="145"/>
      <c r="HF150" s="145"/>
      <c r="HG150" s="145"/>
      <c r="HH150" s="145"/>
      <c r="HI150" s="145"/>
      <c r="HJ150" s="145"/>
      <c r="HK150" s="145"/>
      <c r="HL150" s="145"/>
      <c r="HM150" s="145"/>
      <c r="HN150" s="145"/>
      <c r="HO150" s="145"/>
      <c r="HS150" s="139" t="str">
        <f>IF(ROUND(請填寫黃底!V36,1)&gt;0,"u8="&amp;ROUND(請填寫黃底!V36,1),"")</f>
        <v/>
      </c>
      <c r="HT150" s="139"/>
      <c r="HU150" s="139"/>
      <c r="HV150" s="139"/>
      <c r="HW150" s="139"/>
      <c r="HX150" s="139"/>
      <c r="HY150" s="139"/>
      <c r="HZ150" s="139"/>
      <c r="IA150" s="139"/>
      <c r="IB150" s="139"/>
      <c r="IC150" s="139"/>
      <c r="ID150" s="139"/>
      <c r="IE150" s="139"/>
      <c r="IF150" s="139"/>
      <c r="IG150" s="139"/>
      <c r="IH150" s="139"/>
    </row>
    <row r="151" spans="9:242" ht="10.35" customHeight="1" x14ac:dyDescent="0.25">
      <c r="AB151" s="5"/>
      <c r="AC151" s="5"/>
      <c r="AD151" s="5"/>
      <c r="AE151" s="5"/>
      <c r="AF151" s="5"/>
      <c r="AG151" s="5"/>
      <c r="AH151" s="5"/>
      <c r="AK151" s="11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EJ151" s="146" t="str">
        <f>IF(ROUND(請填寫黃底!B131,1)&gt;0,"洗滌塔","")</f>
        <v/>
      </c>
      <c r="EK151" s="147"/>
      <c r="EL151" s="147"/>
      <c r="EM151" s="147"/>
      <c r="EN151" s="147"/>
      <c r="EO151" s="147"/>
      <c r="EP151" s="147"/>
      <c r="EQ151" s="147"/>
      <c r="ER151" s="147"/>
      <c r="ES151" s="147"/>
      <c r="ET151" s="147"/>
      <c r="EU151" s="147"/>
      <c r="EV151" s="147"/>
      <c r="EW151" s="147"/>
      <c r="EX151" s="147"/>
      <c r="EY151" s="147"/>
      <c r="EZ151" s="147"/>
      <c r="FA151" s="147"/>
      <c r="FB151" s="147"/>
      <c r="FC151" s="147"/>
      <c r="GV151" s="145"/>
      <c r="GW151" s="145"/>
      <c r="GX151" s="145"/>
      <c r="GY151" s="145"/>
      <c r="GZ151" s="145"/>
      <c r="HA151" s="145"/>
      <c r="HB151" s="145"/>
      <c r="HC151" s="145"/>
      <c r="HD151" s="145"/>
      <c r="HE151" s="145"/>
      <c r="HF151" s="145"/>
      <c r="HG151" s="145"/>
      <c r="HH151" s="145"/>
      <c r="HI151" s="145"/>
      <c r="HJ151" s="145"/>
      <c r="HK151" s="145"/>
      <c r="HL151" s="145"/>
      <c r="HM151" s="145"/>
      <c r="HN151" s="145"/>
      <c r="HO151" s="145"/>
      <c r="HS151" s="139"/>
      <c r="HT151" s="139"/>
      <c r="HU151" s="139"/>
      <c r="HV151" s="139"/>
      <c r="HW151" s="139"/>
      <c r="HX151" s="139"/>
      <c r="HY151" s="139"/>
      <c r="HZ151" s="139"/>
      <c r="IA151" s="139"/>
      <c r="IB151" s="139"/>
      <c r="IC151" s="139"/>
      <c r="ID151" s="139"/>
      <c r="IE151" s="139"/>
      <c r="IF151" s="139"/>
      <c r="IG151" s="139"/>
      <c r="IH151" s="139"/>
    </row>
    <row r="152" spans="9:242" ht="10.35" customHeight="1" x14ac:dyDescent="0.25">
      <c r="AB152" s="5"/>
      <c r="AC152" s="5"/>
      <c r="AD152" s="5"/>
      <c r="AE152" s="5"/>
      <c r="AF152" s="5"/>
      <c r="AG152" s="5"/>
      <c r="AH152" s="5"/>
      <c r="AK152" s="11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  <c r="EJ152" s="147"/>
      <c r="EK152" s="147"/>
      <c r="EL152" s="147"/>
      <c r="EM152" s="147"/>
      <c r="EN152" s="147"/>
      <c r="EO152" s="147"/>
      <c r="EP152" s="147"/>
      <c r="EQ152" s="147"/>
      <c r="ER152" s="147"/>
      <c r="ES152" s="147"/>
      <c r="ET152" s="147"/>
      <c r="EU152" s="147"/>
      <c r="EV152" s="147"/>
      <c r="EW152" s="147"/>
      <c r="EX152" s="147"/>
      <c r="EY152" s="147"/>
      <c r="EZ152" s="147"/>
      <c r="FA152" s="147"/>
      <c r="FB152" s="147"/>
      <c r="FC152" s="147"/>
      <c r="GV152" s="145"/>
      <c r="GW152" s="145"/>
      <c r="GX152" s="145"/>
      <c r="GY152" s="145"/>
      <c r="GZ152" s="145"/>
      <c r="HA152" s="145"/>
      <c r="HB152" s="145"/>
      <c r="HC152" s="145"/>
      <c r="HD152" s="145"/>
      <c r="HE152" s="145"/>
      <c r="HF152" s="145"/>
      <c r="HG152" s="145"/>
      <c r="HH152" s="145"/>
      <c r="HI152" s="145"/>
      <c r="HJ152" s="145"/>
      <c r="HK152" s="145"/>
      <c r="HL152" s="145"/>
      <c r="HM152" s="145"/>
      <c r="HN152" s="145"/>
      <c r="HO152" s="145"/>
      <c r="HS152" s="139"/>
      <c r="HT152" s="139"/>
      <c r="HU152" s="139"/>
      <c r="HV152" s="139"/>
      <c r="HW152" s="139"/>
      <c r="HX152" s="139"/>
      <c r="HY152" s="139"/>
      <c r="HZ152" s="139"/>
      <c r="IA152" s="139"/>
      <c r="IB152" s="139"/>
      <c r="IC152" s="139"/>
      <c r="ID152" s="139"/>
      <c r="IE152" s="139"/>
      <c r="IF152" s="139"/>
      <c r="IG152" s="139"/>
      <c r="IH152" s="139"/>
    </row>
    <row r="153" spans="9:242" ht="10.35" customHeight="1" x14ac:dyDescent="0.25">
      <c r="AB153" s="5"/>
      <c r="AC153" s="5"/>
      <c r="AD153" s="5"/>
      <c r="AE153" s="5"/>
      <c r="AF153" s="5"/>
      <c r="AG153" s="5"/>
      <c r="AH153" s="5"/>
      <c r="AK153" s="11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EJ153" s="147"/>
      <c r="EK153" s="147"/>
      <c r="EL153" s="147"/>
      <c r="EM153" s="147"/>
      <c r="EN153" s="147"/>
      <c r="EO153" s="147"/>
      <c r="EP153" s="147"/>
      <c r="EQ153" s="147"/>
      <c r="ER153" s="147"/>
      <c r="ES153" s="147"/>
      <c r="ET153" s="147"/>
      <c r="EU153" s="147"/>
      <c r="EV153" s="147"/>
      <c r="EW153" s="147"/>
      <c r="EX153" s="147"/>
      <c r="EY153" s="147"/>
      <c r="EZ153" s="147"/>
      <c r="FA153" s="147"/>
      <c r="FB153" s="147"/>
      <c r="FC153" s="147"/>
      <c r="GV153" s="145"/>
      <c r="GW153" s="145"/>
      <c r="GX153" s="145"/>
      <c r="GY153" s="145"/>
      <c r="GZ153" s="145"/>
      <c r="HA153" s="145"/>
      <c r="HB153" s="145"/>
      <c r="HC153" s="145"/>
      <c r="HD153" s="145"/>
      <c r="HE153" s="145"/>
      <c r="HF153" s="145"/>
      <c r="HG153" s="145"/>
      <c r="HH153" s="145"/>
      <c r="HI153" s="145"/>
      <c r="HJ153" s="145"/>
      <c r="HK153" s="145"/>
      <c r="HL153" s="145"/>
      <c r="HM153" s="145"/>
      <c r="HN153" s="145"/>
      <c r="HO153" s="145"/>
      <c r="HS153" s="139"/>
      <c r="HT153" s="139"/>
      <c r="HU153" s="139"/>
      <c r="HV153" s="139"/>
      <c r="HW153" s="139"/>
      <c r="HX153" s="139"/>
      <c r="HY153" s="139"/>
      <c r="HZ153" s="139"/>
      <c r="IA153" s="139"/>
      <c r="IB153" s="139"/>
      <c r="IC153" s="139"/>
      <c r="ID153" s="139"/>
      <c r="IE153" s="139"/>
      <c r="IF153" s="139"/>
      <c r="IG153" s="139"/>
      <c r="IH153" s="139"/>
    </row>
    <row r="154" spans="9:242" ht="10.35" customHeight="1" x14ac:dyDescent="0.25">
      <c r="AB154" s="5"/>
      <c r="AC154" s="5"/>
      <c r="AD154" s="5"/>
      <c r="AE154" s="5"/>
      <c r="AF154" s="5"/>
      <c r="AG154" s="5"/>
      <c r="AH154" s="5"/>
      <c r="AK154" s="11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  <c r="EJ154" s="147"/>
      <c r="EK154" s="147"/>
      <c r="EL154" s="147"/>
      <c r="EM154" s="147"/>
      <c r="EN154" s="147"/>
      <c r="EO154" s="147"/>
      <c r="EP154" s="147"/>
      <c r="EQ154" s="147"/>
      <c r="ER154" s="147"/>
      <c r="ES154" s="147"/>
      <c r="ET154" s="147"/>
      <c r="EU154" s="147"/>
      <c r="EV154" s="147"/>
      <c r="EW154" s="147"/>
      <c r="EX154" s="147"/>
      <c r="EY154" s="147"/>
      <c r="EZ154" s="147"/>
      <c r="FA154" s="147"/>
      <c r="FB154" s="147"/>
      <c r="FC154" s="147"/>
      <c r="GV154" s="145"/>
      <c r="GW154" s="145"/>
      <c r="GX154" s="145"/>
      <c r="GY154" s="145"/>
      <c r="GZ154" s="145"/>
      <c r="HA154" s="145"/>
      <c r="HB154" s="145"/>
      <c r="HC154" s="145"/>
      <c r="HD154" s="145"/>
      <c r="HE154" s="145"/>
      <c r="HF154" s="145"/>
      <c r="HG154" s="145"/>
      <c r="HH154" s="145"/>
      <c r="HI154" s="145"/>
      <c r="HJ154" s="145"/>
      <c r="HK154" s="145"/>
      <c r="HL154" s="145"/>
      <c r="HM154" s="145"/>
      <c r="HN154" s="145"/>
      <c r="HO154" s="145"/>
    </row>
    <row r="155" spans="9:242" ht="10.35" customHeight="1" x14ac:dyDescent="0.25">
      <c r="AB155" s="5"/>
      <c r="AC155" s="5"/>
      <c r="AD155" s="5"/>
      <c r="AE155" s="5"/>
      <c r="AF155" s="5"/>
      <c r="AG155" s="5"/>
      <c r="AH155" s="5"/>
      <c r="AK155" s="11"/>
      <c r="CA155" s="139" t="str">
        <f>IF(ROUND(請填寫黃底!G36,1)&gt;0,"u5="&amp;ROUND(請填寫黃底!G36,1),"")</f>
        <v/>
      </c>
      <c r="CB155" s="139"/>
      <c r="CC155" s="139"/>
      <c r="CD155" s="139"/>
      <c r="CE155" s="139"/>
      <c r="CF155" s="139"/>
      <c r="CG155" s="139"/>
      <c r="CH155" s="139"/>
      <c r="CI155" s="139"/>
      <c r="CJ155" s="139"/>
      <c r="CK155" s="139"/>
      <c r="CL155" s="139"/>
      <c r="CM155" s="139"/>
      <c r="CN155" s="139"/>
      <c r="CO155" s="139"/>
      <c r="CP155" s="139"/>
      <c r="DU155" s="143" t="str">
        <f>IF(ROUND(請填寫黃底!B131,1)&gt;0,ROUND(請填寫黃底!B131,1),"")</f>
        <v/>
      </c>
      <c r="DV155" s="143"/>
      <c r="DW155" s="143"/>
      <c r="DX155" s="143"/>
      <c r="DY155" s="143"/>
      <c r="DZ155" s="143"/>
      <c r="EA155" s="143"/>
      <c r="EB155" s="143"/>
      <c r="EC155" s="143"/>
      <c r="ED155" s="143"/>
      <c r="EE155" s="143"/>
      <c r="EF155" s="143"/>
      <c r="EJ155" s="147"/>
      <c r="EK155" s="147"/>
      <c r="EL155" s="147"/>
      <c r="EM155" s="147"/>
      <c r="EN155" s="147"/>
      <c r="EO155" s="147"/>
      <c r="EP155" s="147"/>
      <c r="EQ155" s="147"/>
      <c r="ER155" s="147"/>
      <c r="ES155" s="147"/>
      <c r="ET155" s="147"/>
      <c r="EU155" s="147"/>
      <c r="EV155" s="147"/>
      <c r="EW155" s="147"/>
      <c r="EX155" s="147"/>
      <c r="EY155" s="147"/>
      <c r="EZ155" s="147"/>
      <c r="FA155" s="147"/>
      <c r="FB155" s="147"/>
      <c r="FC155" s="147"/>
      <c r="FE155" s="143" t="str">
        <f>IF(ROUND(請填寫黃底!G131,1)&gt;0,"d4="&amp;ROUND(請填寫黃底!G131,1),"")</f>
        <v/>
      </c>
      <c r="FF155" s="143"/>
      <c r="FG155" s="143"/>
      <c r="FH155" s="143"/>
      <c r="FI155" s="143"/>
      <c r="FJ155" s="143"/>
      <c r="FK155" s="143"/>
      <c r="FL155" s="143"/>
      <c r="FM155" s="143"/>
      <c r="FN155" s="143"/>
      <c r="FO155" s="143"/>
      <c r="FP155" s="143"/>
      <c r="FQ155" s="143"/>
      <c r="FR155" s="143"/>
      <c r="FS155" s="143"/>
      <c r="FT155" s="143"/>
      <c r="FU155" s="143"/>
      <c r="FV155" s="143"/>
      <c r="FW155" s="143"/>
    </row>
    <row r="156" spans="9:242" ht="10.35" customHeight="1" x14ac:dyDescent="0.25">
      <c r="AB156" s="5"/>
      <c r="AC156" s="5"/>
      <c r="AD156" s="5"/>
      <c r="AE156" s="5"/>
      <c r="AF156" s="5"/>
      <c r="AG156" s="5"/>
      <c r="AH156" s="5"/>
      <c r="AK156" s="11"/>
      <c r="CA156" s="139"/>
      <c r="CB156" s="139"/>
      <c r="CC156" s="139"/>
      <c r="CD156" s="139"/>
      <c r="CE156" s="139"/>
      <c r="CF156" s="139"/>
      <c r="CG156" s="139"/>
      <c r="CH156" s="139"/>
      <c r="CI156" s="139"/>
      <c r="CJ156" s="139"/>
      <c r="CK156" s="139"/>
      <c r="CL156" s="139"/>
      <c r="CM156" s="139"/>
      <c r="CN156" s="139"/>
      <c r="CO156" s="139"/>
      <c r="CP156" s="139"/>
      <c r="DU156" s="143"/>
      <c r="DV156" s="143"/>
      <c r="DW156" s="143"/>
      <c r="DX156" s="143"/>
      <c r="DY156" s="143"/>
      <c r="DZ156" s="143"/>
      <c r="EA156" s="143"/>
      <c r="EB156" s="143"/>
      <c r="EC156" s="143"/>
      <c r="ED156" s="143"/>
      <c r="EE156" s="143"/>
      <c r="EF156" s="143"/>
      <c r="EJ156" s="147"/>
      <c r="EK156" s="147"/>
      <c r="EL156" s="147"/>
      <c r="EM156" s="147"/>
      <c r="EN156" s="147"/>
      <c r="EO156" s="147"/>
      <c r="EP156" s="147"/>
      <c r="EQ156" s="147"/>
      <c r="ER156" s="147"/>
      <c r="ES156" s="147"/>
      <c r="ET156" s="147"/>
      <c r="EU156" s="147"/>
      <c r="EV156" s="147"/>
      <c r="EW156" s="147"/>
      <c r="EX156" s="147"/>
      <c r="EY156" s="147"/>
      <c r="EZ156" s="147"/>
      <c r="FA156" s="147"/>
      <c r="FB156" s="147"/>
      <c r="FC156" s="147"/>
      <c r="FE156" s="143"/>
      <c r="FF156" s="143"/>
      <c r="FG156" s="143"/>
      <c r="FH156" s="143"/>
      <c r="FI156" s="143"/>
      <c r="FJ156" s="143"/>
      <c r="FK156" s="143"/>
      <c r="FL156" s="143"/>
      <c r="FM156" s="143"/>
      <c r="FN156" s="143"/>
      <c r="FO156" s="143"/>
      <c r="FP156" s="143"/>
      <c r="FQ156" s="143"/>
      <c r="FR156" s="143"/>
      <c r="FS156" s="143"/>
      <c r="FT156" s="143"/>
      <c r="FU156" s="143"/>
      <c r="FV156" s="143"/>
      <c r="FW156" s="143"/>
    </row>
    <row r="157" spans="9:242" ht="10.35" customHeight="1" x14ac:dyDescent="0.25">
      <c r="I157" s="153" t="s">
        <v>6</v>
      </c>
      <c r="J157" s="153"/>
      <c r="K157" s="153"/>
      <c r="L157" s="153"/>
      <c r="M157" s="153"/>
      <c r="N157" s="153"/>
      <c r="O157" s="136">
        <f>請填寫黃底!J$13</f>
        <v>0</v>
      </c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K157" s="11"/>
      <c r="CA157" s="139"/>
      <c r="CB157" s="139"/>
      <c r="CC157" s="139"/>
      <c r="CD157" s="139"/>
      <c r="CE157" s="139"/>
      <c r="CF157" s="139"/>
      <c r="CG157" s="139"/>
      <c r="CH157" s="139"/>
      <c r="CI157" s="139"/>
      <c r="CJ157" s="139"/>
      <c r="CK157" s="139"/>
      <c r="CL157" s="139"/>
      <c r="CM157" s="139"/>
      <c r="CN157" s="139"/>
      <c r="CO157" s="139"/>
      <c r="CP157" s="139"/>
      <c r="DU157" s="143"/>
      <c r="DV157" s="143"/>
      <c r="DW157" s="143"/>
      <c r="DX157" s="143"/>
      <c r="DY157" s="143"/>
      <c r="DZ157" s="143"/>
      <c r="EA157" s="143"/>
      <c r="EB157" s="143"/>
      <c r="EC157" s="143"/>
      <c r="ED157" s="143"/>
      <c r="EE157" s="143"/>
      <c r="EF157" s="143"/>
      <c r="EJ157" s="147"/>
      <c r="EK157" s="147"/>
      <c r="EL157" s="147"/>
      <c r="EM157" s="147"/>
      <c r="EN157" s="147"/>
      <c r="EO157" s="147"/>
      <c r="EP157" s="147"/>
      <c r="EQ157" s="147"/>
      <c r="ER157" s="147"/>
      <c r="ES157" s="147"/>
      <c r="ET157" s="147"/>
      <c r="EU157" s="147"/>
      <c r="EV157" s="147"/>
      <c r="EW157" s="147"/>
      <c r="EX157" s="147"/>
      <c r="EY157" s="147"/>
      <c r="EZ157" s="147"/>
      <c r="FA157" s="147"/>
      <c r="FB157" s="147"/>
      <c r="FC157" s="147"/>
      <c r="FE157" s="143"/>
      <c r="FF157" s="143"/>
      <c r="FG157" s="143"/>
      <c r="FH157" s="143"/>
      <c r="FI157" s="143"/>
      <c r="FJ157" s="143"/>
      <c r="FK157" s="143"/>
      <c r="FL157" s="143"/>
      <c r="FM157" s="143"/>
      <c r="FN157" s="143"/>
      <c r="FO157" s="143"/>
      <c r="FP157" s="143"/>
      <c r="FQ157" s="143"/>
      <c r="FR157" s="143"/>
      <c r="FS157" s="143"/>
      <c r="FT157" s="143"/>
      <c r="FU157" s="143"/>
      <c r="FV157" s="143"/>
      <c r="FW157" s="143"/>
    </row>
    <row r="158" spans="9:242" ht="10.35" customHeight="1" x14ac:dyDescent="0.25">
      <c r="I158" s="153"/>
      <c r="J158" s="153"/>
      <c r="K158" s="153"/>
      <c r="L158" s="153"/>
      <c r="M158" s="153"/>
      <c r="N158" s="153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K158" s="11"/>
      <c r="CA158" s="139"/>
      <c r="CB158" s="139"/>
      <c r="CC158" s="139"/>
      <c r="CD158" s="139"/>
      <c r="CE158" s="139"/>
      <c r="CF158" s="139"/>
      <c r="CG158" s="139"/>
      <c r="CH158" s="139"/>
      <c r="CI158" s="139"/>
      <c r="CJ158" s="139"/>
      <c r="CK158" s="139"/>
      <c r="CL158" s="139"/>
      <c r="CM158" s="139"/>
      <c r="CN158" s="139"/>
      <c r="CO158" s="139"/>
      <c r="CP158" s="139"/>
      <c r="DU158" s="143"/>
      <c r="DV158" s="143"/>
      <c r="DW158" s="143"/>
      <c r="DX158" s="143"/>
      <c r="DY158" s="143"/>
      <c r="DZ158" s="143"/>
      <c r="EA158" s="143"/>
      <c r="EB158" s="143"/>
      <c r="EC158" s="143"/>
      <c r="ED158" s="143"/>
      <c r="EE158" s="143"/>
      <c r="EF158" s="143"/>
      <c r="EJ158" s="147"/>
      <c r="EK158" s="147"/>
      <c r="EL158" s="147"/>
      <c r="EM158" s="147"/>
      <c r="EN158" s="147"/>
      <c r="EO158" s="147"/>
      <c r="EP158" s="147"/>
      <c r="EQ158" s="147"/>
      <c r="ER158" s="147"/>
      <c r="ES158" s="147"/>
      <c r="ET158" s="147"/>
      <c r="EU158" s="147"/>
      <c r="EV158" s="147"/>
      <c r="EW158" s="147"/>
      <c r="EX158" s="147"/>
      <c r="EY158" s="147"/>
      <c r="EZ158" s="147"/>
      <c r="FA158" s="147"/>
      <c r="FB158" s="147"/>
      <c r="FC158" s="147"/>
      <c r="FE158" s="143"/>
      <c r="FF158" s="143"/>
      <c r="FG158" s="143"/>
      <c r="FH158" s="143"/>
      <c r="FI158" s="143"/>
      <c r="FJ158" s="143"/>
      <c r="FK158" s="143"/>
      <c r="FL158" s="143"/>
      <c r="FM158" s="143"/>
      <c r="FN158" s="143"/>
      <c r="FO158" s="143"/>
      <c r="FP158" s="143"/>
      <c r="FQ158" s="143"/>
      <c r="FR158" s="143"/>
      <c r="FS158" s="143"/>
      <c r="FT158" s="143"/>
      <c r="FU158" s="143"/>
      <c r="FV158" s="143"/>
      <c r="FW158" s="143"/>
    </row>
    <row r="159" spans="9:242" ht="10.35" customHeight="1" x14ac:dyDescent="0.25">
      <c r="I159" s="153"/>
      <c r="J159" s="153"/>
      <c r="K159" s="153"/>
      <c r="L159" s="153"/>
      <c r="M159" s="153"/>
      <c r="N159" s="153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K159" s="11"/>
      <c r="EJ159" s="147"/>
      <c r="EK159" s="147"/>
      <c r="EL159" s="147"/>
      <c r="EM159" s="147"/>
      <c r="EN159" s="147"/>
      <c r="EO159" s="147"/>
      <c r="EP159" s="147"/>
      <c r="EQ159" s="147"/>
      <c r="ER159" s="147"/>
      <c r="ES159" s="147"/>
      <c r="ET159" s="147"/>
      <c r="EU159" s="147"/>
      <c r="EV159" s="147"/>
      <c r="EW159" s="147"/>
      <c r="EX159" s="147"/>
      <c r="EY159" s="147"/>
      <c r="EZ159" s="147"/>
      <c r="FA159" s="147"/>
      <c r="FB159" s="147"/>
      <c r="FC159" s="147"/>
    </row>
    <row r="160" spans="9:242" ht="10.35" customHeight="1" x14ac:dyDescent="0.25">
      <c r="I160" s="153"/>
      <c r="J160" s="153"/>
      <c r="K160" s="153"/>
      <c r="L160" s="153"/>
      <c r="M160" s="153"/>
      <c r="N160" s="153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K160" s="11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EJ160" s="147"/>
      <c r="EK160" s="147"/>
      <c r="EL160" s="147"/>
      <c r="EM160" s="147"/>
      <c r="EN160" s="147"/>
      <c r="EO160" s="147"/>
      <c r="EP160" s="147"/>
      <c r="EQ160" s="147"/>
      <c r="ER160" s="147"/>
      <c r="ES160" s="147"/>
      <c r="ET160" s="147"/>
      <c r="EU160" s="147"/>
      <c r="EV160" s="147"/>
      <c r="EW160" s="147"/>
      <c r="EX160" s="147"/>
      <c r="EY160" s="147"/>
      <c r="EZ160" s="147"/>
      <c r="FA160" s="147"/>
      <c r="FB160" s="147"/>
      <c r="FC160" s="147"/>
    </row>
    <row r="161" spans="4:224" ht="10.35" customHeight="1" x14ac:dyDescent="0.25">
      <c r="I161" s="153"/>
      <c r="J161" s="153"/>
      <c r="K161" s="153"/>
      <c r="L161" s="153"/>
      <c r="M161" s="153"/>
      <c r="N161" s="153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K161" s="11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EJ161" s="147"/>
      <c r="EK161" s="147"/>
      <c r="EL161" s="147"/>
      <c r="EM161" s="147"/>
      <c r="EN161" s="147"/>
      <c r="EO161" s="147"/>
      <c r="EP161" s="147"/>
      <c r="EQ161" s="147"/>
      <c r="ER161" s="147"/>
      <c r="ES161" s="147"/>
      <c r="ET161" s="147"/>
      <c r="EU161" s="147"/>
      <c r="EV161" s="147"/>
      <c r="EW161" s="147"/>
      <c r="EX161" s="147"/>
      <c r="EY161" s="147"/>
      <c r="EZ161" s="147"/>
      <c r="FA161" s="147"/>
      <c r="FB161" s="147"/>
      <c r="FC161" s="147"/>
    </row>
    <row r="162" spans="4:224" ht="10.35" customHeight="1" x14ac:dyDescent="0.25">
      <c r="I162" s="153"/>
      <c r="J162" s="153"/>
      <c r="K162" s="153"/>
      <c r="L162" s="153"/>
      <c r="M162" s="153"/>
      <c r="N162" s="153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K162" s="11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EJ162" s="147"/>
      <c r="EK162" s="147"/>
      <c r="EL162" s="147"/>
      <c r="EM162" s="147"/>
      <c r="EN162" s="147"/>
      <c r="EO162" s="147"/>
      <c r="EP162" s="147"/>
      <c r="EQ162" s="147"/>
      <c r="ER162" s="147"/>
      <c r="ES162" s="147"/>
      <c r="ET162" s="147"/>
      <c r="EU162" s="147"/>
      <c r="EV162" s="147"/>
      <c r="EW162" s="147"/>
      <c r="EX162" s="147"/>
      <c r="EY162" s="147"/>
      <c r="EZ162" s="147"/>
      <c r="FA162" s="147"/>
      <c r="FB162" s="147"/>
      <c r="FC162" s="147"/>
    </row>
    <row r="163" spans="4:224" ht="10.35" customHeight="1" x14ac:dyDescent="0.25">
      <c r="AB163" s="5"/>
      <c r="AC163" s="5"/>
      <c r="AD163" s="5"/>
      <c r="AE163" s="5"/>
      <c r="AF163" s="5"/>
      <c r="AG163" s="5"/>
      <c r="AH163" s="5"/>
      <c r="AK163" s="11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EJ163" s="147"/>
      <c r="EK163" s="147"/>
      <c r="EL163" s="147"/>
      <c r="EM163" s="147"/>
      <c r="EN163" s="147"/>
      <c r="EO163" s="147"/>
      <c r="EP163" s="147"/>
      <c r="EQ163" s="147"/>
      <c r="ER163" s="147"/>
      <c r="ES163" s="147"/>
      <c r="ET163" s="147"/>
      <c r="EU163" s="147"/>
      <c r="EV163" s="147"/>
      <c r="EW163" s="147"/>
      <c r="EX163" s="147"/>
      <c r="EY163" s="147"/>
      <c r="EZ163" s="147"/>
      <c r="FA163" s="147"/>
      <c r="FB163" s="147"/>
      <c r="FC163" s="147"/>
      <c r="GU163" s="152" t="str">
        <f>請填寫黃底!P24</f>
        <v/>
      </c>
      <c r="GV163" s="152"/>
      <c r="GW163" s="152"/>
      <c r="GX163" s="152"/>
      <c r="GY163" s="152"/>
      <c r="GZ163" s="152"/>
      <c r="HA163" s="152"/>
      <c r="HB163" s="152"/>
      <c r="HC163" s="152"/>
      <c r="HD163" s="152"/>
      <c r="HE163" s="152"/>
      <c r="HF163" s="152"/>
      <c r="HG163" s="152"/>
      <c r="HH163" s="152"/>
      <c r="HI163" s="152"/>
      <c r="HJ163" s="152"/>
      <c r="HK163" s="152"/>
      <c r="HL163" s="152"/>
      <c r="HM163" s="152"/>
      <c r="HN163" s="152"/>
      <c r="HO163" s="152"/>
      <c r="HP163" s="152"/>
    </row>
    <row r="164" spans="4:224" ht="10.35" customHeight="1" x14ac:dyDescent="0.25">
      <c r="AB164" s="5"/>
      <c r="AC164" s="5"/>
      <c r="AD164" s="5"/>
      <c r="AE164" s="5"/>
      <c r="AF164" s="5"/>
      <c r="AG164" s="5"/>
      <c r="AH164" s="5"/>
      <c r="AK164" s="11"/>
      <c r="CR164" s="163" t="str">
        <f>請填寫黃底!B150</f>
        <v/>
      </c>
      <c r="CS164" s="163"/>
      <c r="CT164" s="163"/>
      <c r="CU164" s="163"/>
      <c r="CV164" s="163"/>
      <c r="CW164" s="163"/>
      <c r="CX164" s="163"/>
      <c r="CY164" s="163"/>
      <c r="CZ164" s="163"/>
      <c r="DA164" s="163"/>
      <c r="DB164" s="163"/>
      <c r="DC164" s="163"/>
      <c r="DD164" s="163"/>
      <c r="DE164" s="163"/>
      <c r="DF164" s="163"/>
      <c r="DG164" s="163"/>
      <c r="DH164" s="164" t="str">
        <f>請填寫黃底!A150</f>
        <v/>
      </c>
      <c r="DI164" s="164"/>
      <c r="DJ164" s="164"/>
      <c r="DK164" s="164"/>
      <c r="DL164" s="164"/>
      <c r="DM164" s="164"/>
      <c r="DN164" s="164"/>
      <c r="DO164" s="164"/>
      <c r="DP164" s="164"/>
      <c r="DQ164" s="164"/>
      <c r="DR164" s="164"/>
      <c r="DS164" s="164"/>
      <c r="DT164" s="164"/>
      <c r="DU164" s="164"/>
      <c r="DV164" s="164"/>
      <c r="DW164" s="164"/>
      <c r="EJ164" s="147"/>
      <c r="EK164" s="147"/>
      <c r="EL164" s="147"/>
      <c r="EM164" s="147"/>
      <c r="EN164" s="147"/>
      <c r="EO164" s="147"/>
      <c r="EP164" s="147"/>
      <c r="EQ164" s="147"/>
      <c r="ER164" s="147"/>
      <c r="ES164" s="147"/>
      <c r="ET164" s="147"/>
      <c r="EU164" s="147"/>
      <c r="EV164" s="147"/>
      <c r="EW164" s="147"/>
      <c r="EX164" s="147"/>
      <c r="EY164" s="147"/>
      <c r="EZ164" s="147"/>
      <c r="FA164" s="147"/>
      <c r="FB164" s="147"/>
      <c r="FC164" s="147"/>
      <c r="GU164" s="152"/>
      <c r="GV164" s="152"/>
      <c r="GW164" s="152"/>
      <c r="GX164" s="152"/>
      <c r="GY164" s="152"/>
      <c r="GZ164" s="152"/>
      <c r="HA164" s="152"/>
      <c r="HB164" s="152"/>
      <c r="HC164" s="152"/>
      <c r="HD164" s="152"/>
      <c r="HE164" s="152"/>
      <c r="HF164" s="152"/>
      <c r="HG164" s="152"/>
      <c r="HH164" s="152"/>
      <c r="HI164" s="152"/>
      <c r="HJ164" s="152"/>
      <c r="HK164" s="152"/>
      <c r="HL164" s="152"/>
      <c r="HM164" s="152"/>
      <c r="HN164" s="152"/>
      <c r="HO164" s="152"/>
      <c r="HP164" s="152"/>
    </row>
    <row r="165" spans="4:224" ht="10.35" customHeight="1" x14ac:dyDescent="0.25">
      <c r="AB165" s="5"/>
      <c r="AC165" s="5"/>
      <c r="AD165" s="5"/>
      <c r="AE165" s="5"/>
      <c r="AF165" s="5"/>
      <c r="AG165" s="5"/>
      <c r="AH165" s="5"/>
      <c r="AK165" s="11"/>
      <c r="CR165" s="163"/>
      <c r="CS165" s="163"/>
      <c r="CT165" s="163"/>
      <c r="CU165" s="163"/>
      <c r="CV165" s="163"/>
      <c r="CW165" s="163"/>
      <c r="CX165" s="163"/>
      <c r="CY165" s="163"/>
      <c r="CZ165" s="163"/>
      <c r="DA165" s="163"/>
      <c r="DB165" s="163"/>
      <c r="DC165" s="163"/>
      <c r="DD165" s="163"/>
      <c r="DE165" s="163"/>
      <c r="DF165" s="163"/>
      <c r="DG165" s="163"/>
      <c r="DH165" s="164"/>
      <c r="DI165" s="164"/>
      <c r="DJ165" s="164"/>
      <c r="DK165" s="164"/>
      <c r="DL165" s="164"/>
      <c r="DM165" s="164"/>
      <c r="DN165" s="164"/>
      <c r="DO165" s="164"/>
      <c r="DP165" s="164"/>
      <c r="DQ165" s="164"/>
      <c r="DR165" s="164"/>
      <c r="DS165" s="164"/>
      <c r="DT165" s="164"/>
      <c r="DU165" s="164"/>
      <c r="DV165" s="164"/>
      <c r="DW165" s="164"/>
      <c r="EJ165" s="147"/>
      <c r="EK165" s="147"/>
      <c r="EL165" s="147"/>
      <c r="EM165" s="147"/>
      <c r="EN165" s="147"/>
      <c r="EO165" s="147"/>
      <c r="EP165" s="147"/>
      <c r="EQ165" s="147"/>
      <c r="ER165" s="147"/>
      <c r="ES165" s="147"/>
      <c r="ET165" s="147"/>
      <c r="EU165" s="147"/>
      <c r="EV165" s="147"/>
      <c r="EW165" s="147"/>
      <c r="EX165" s="147"/>
      <c r="EY165" s="147"/>
      <c r="EZ165" s="147"/>
      <c r="FA165" s="147"/>
      <c r="FB165" s="147"/>
      <c r="FC165" s="147"/>
      <c r="GU165" s="152"/>
      <c r="GV165" s="152"/>
      <c r="GW165" s="152"/>
      <c r="GX165" s="152"/>
      <c r="GY165" s="152"/>
      <c r="GZ165" s="152"/>
      <c r="HA165" s="152"/>
      <c r="HB165" s="152"/>
      <c r="HC165" s="152"/>
      <c r="HD165" s="152"/>
      <c r="HE165" s="152"/>
      <c r="HF165" s="152"/>
      <c r="HG165" s="152"/>
      <c r="HH165" s="152"/>
      <c r="HI165" s="152"/>
      <c r="HJ165" s="152"/>
      <c r="HK165" s="152"/>
      <c r="HL165" s="152"/>
      <c r="HM165" s="152"/>
      <c r="HN165" s="152"/>
      <c r="HO165" s="152"/>
      <c r="HP165" s="152"/>
    </row>
    <row r="166" spans="4:224" ht="10.35" customHeight="1" x14ac:dyDescent="0.25">
      <c r="AB166" s="5"/>
      <c r="AC166" s="5"/>
      <c r="AD166" s="5"/>
      <c r="AE166" s="5"/>
      <c r="AF166" s="5"/>
      <c r="AG166" s="5"/>
      <c r="AH166" s="5"/>
      <c r="AK166" s="11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4"/>
      <c r="DI166" s="164"/>
      <c r="DJ166" s="164"/>
      <c r="DK166" s="164"/>
      <c r="DL166" s="164"/>
      <c r="DM166" s="164"/>
      <c r="DN166" s="164"/>
      <c r="DO166" s="164"/>
      <c r="DP166" s="164"/>
      <c r="DQ166" s="164"/>
      <c r="DR166" s="164"/>
      <c r="DS166" s="164"/>
      <c r="DT166" s="164"/>
      <c r="DU166" s="164"/>
      <c r="DV166" s="164"/>
      <c r="DW166" s="164"/>
      <c r="EJ166" s="147"/>
      <c r="EK166" s="147"/>
      <c r="EL166" s="147"/>
      <c r="EM166" s="147"/>
      <c r="EN166" s="147"/>
      <c r="EO166" s="147"/>
      <c r="EP166" s="147"/>
      <c r="EQ166" s="147"/>
      <c r="ER166" s="147"/>
      <c r="ES166" s="147"/>
      <c r="ET166" s="147"/>
      <c r="EU166" s="147"/>
      <c r="EV166" s="147"/>
      <c r="EW166" s="147"/>
      <c r="EX166" s="147"/>
      <c r="EY166" s="147"/>
      <c r="EZ166" s="147"/>
      <c r="FA166" s="147"/>
      <c r="FB166" s="147"/>
      <c r="FC166" s="147"/>
      <c r="GU166" s="152"/>
      <c r="GV166" s="152"/>
      <c r="GW166" s="152"/>
      <c r="GX166" s="152"/>
      <c r="GY166" s="152"/>
      <c r="GZ166" s="152"/>
      <c r="HA166" s="152"/>
      <c r="HB166" s="152"/>
      <c r="HC166" s="152"/>
      <c r="HD166" s="152"/>
      <c r="HE166" s="152"/>
      <c r="HF166" s="152"/>
      <c r="HG166" s="152"/>
      <c r="HH166" s="152"/>
      <c r="HI166" s="152"/>
      <c r="HJ166" s="152"/>
      <c r="HK166" s="152"/>
      <c r="HL166" s="152"/>
      <c r="HM166" s="152"/>
      <c r="HN166" s="152"/>
      <c r="HO166" s="152"/>
      <c r="HP166" s="152"/>
    </row>
    <row r="167" spans="4:224" ht="10.35" customHeight="1" x14ac:dyDescent="0.25">
      <c r="AB167" s="5"/>
      <c r="AC167" s="5"/>
      <c r="AD167" s="5"/>
      <c r="AE167" s="5"/>
      <c r="AF167" s="5"/>
      <c r="AG167" s="5"/>
      <c r="AH167" s="5"/>
      <c r="AK167" s="11"/>
      <c r="CR167" s="163"/>
      <c r="CS167" s="163"/>
      <c r="CT167" s="163"/>
      <c r="CU167" s="163"/>
      <c r="CV167" s="163"/>
      <c r="CW167" s="163"/>
      <c r="CX167" s="163"/>
      <c r="CY167" s="163"/>
      <c r="CZ167" s="163"/>
      <c r="DA167" s="163"/>
      <c r="DB167" s="163"/>
      <c r="DC167" s="163"/>
      <c r="DD167" s="163"/>
      <c r="DE167" s="163"/>
      <c r="DF167" s="163"/>
      <c r="DG167" s="163"/>
      <c r="DH167" s="164"/>
      <c r="DI167" s="164"/>
      <c r="DJ167" s="164"/>
      <c r="DK167" s="164"/>
      <c r="DL167" s="164"/>
      <c r="DM167" s="164"/>
      <c r="DN167" s="164"/>
      <c r="DO167" s="164"/>
      <c r="DP167" s="164"/>
      <c r="DQ167" s="164"/>
      <c r="DR167" s="164"/>
      <c r="DS167" s="164"/>
      <c r="DT167" s="164"/>
      <c r="DU167" s="164"/>
      <c r="DV167" s="164"/>
      <c r="DW167" s="164"/>
      <c r="EJ167" s="147"/>
      <c r="EK167" s="147"/>
      <c r="EL167" s="147"/>
      <c r="EM167" s="147"/>
      <c r="EN167" s="147"/>
      <c r="EO167" s="147"/>
      <c r="EP167" s="147"/>
      <c r="EQ167" s="147"/>
      <c r="ER167" s="147"/>
      <c r="ES167" s="147"/>
      <c r="ET167" s="147"/>
      <c r="EU167" s="147"/>
      <c r="EV167" s="147"/>
      <c r="EW167" s="147"/>
      <c r="EX167" s="147"/>
      <c r="EY167" s="147"/>
      <c r="EZ167" s="147"/>
      <c r="FA167" s="147"/>
      <c r="FB167" s="147"/>
      <c r="FC167" s="147"/>
      <c r="GU167" s="152"/>
      <c r="GV167" s="152"/>
      <c r="GW167" s="152"/>
      <c r="GX167" s="152"/>
      <c r="GY167" s="152"/>
      <c r="GZ167" s="152"/>
      <c r="HA167" s="152"/>
      <c r="HB167" s="152"/>
      <c r="HC167" s="152"/>
      <c r="HD167" s="152"/>
      <c r="HE167" s="152"/>
      <c r="HF167" s="152"/>
      <c r="HG167" s="152"/>
      <c r="HH167" s="152"/>
      <c r="HI167" s="152"/>
      <c r="HJ167" s="152"/>
      <c r="HK167" s="152"/>
      <c r="HL167" s="152"/>
      <c r="HM167" s="152"/>
      <c r="HN167" s="152"/>
      <c r="HO167" s="152"/>
      <c r="HP167" s="152"/>
    </row>
    <row r="168" spans="4:224" ht="10.35" customHeight="1" x14ac:dyDescent="0.25">
      <c r="AB168" s="5"/>
      <c r="AC168" s="5"/>
      <c r="AD168" s="5"/>
      <c r="AE168" s="5"/>
      <c r="AF168" s="5"/>
      <c r="AG168" s="5"/>
      <c r="AH168" s="5"/>
      <c r="AK168" s="11"/>
      <c r="CR168" s="163"/>
      <c r="CS168" s="163"/>
      <c r="CT168" s="163"/>
      <c r="CU168" s="163"/>
      <c r="CV168" s="163"/>
      <c r="CW168" s="163"/>
      <c r="CX168" s="163"/>
      <c r="CY168" s="163"/>
      <c r="CZ168" s="163"/>
      <c r="DA168" s="163"/>
      <c r="DB168" s="163"/>
      <c r="DC168" s="163"/>
      <c r="DD168" s="163"/>
      <c r="DE168" s="163"/>
      <c r="DF168" s="163"/>
      <c r="DG168" s="163"/>
      <c r="DH168" s="164"/>
      <c r="DI168" s="164"/>
      <c r="DJ168" s="164"/>
      <c r="DK168" s="164"/>
      <c r="DL168" s="164"/>
      <c r="DM168" s="164"/>
      <c r="DN168" s="164"/>
      <c r="DO168" s="164"/>
      <c r="DP168" s="164"/>
      <c r="DQ168" s="164"/>
      <c r="DR168" s="164"/>
      <c r="DS168" s="164"/>
      <c r="DT168" s="164"/>
      <c r="DU168" s="164"/>
      <c r="DV168" s="164"/>
      <c r="DW168" s="164"/>
      <c r="EJ168" s="147"/>
      <c r="EK168" s="147"/>
      <c r="EL168" s="147"/>
      <c r="EM168" s="147"/>
      <c r="EN168" s="147"/>
      <c r="EO168" s="147"/>
      <c r="EP168" s="147"/>
      <c r="EQ168" s="147"/>
      <c r="ER168" s="147"/>
      <c r="ES168" s="147"/>
      <c r="ET168" s="147"/>
      <c r="EU168" s="147"/>
      <c r="EV168" s="147"/>
      <c r="EW168" s="147"/>
      <c r="EX168" s="147"/>
      <c r="EY168" s="147"/>
      <c r="EZ168" s="147"/>
      <c r="FA168" s="147"/>
      <c r="FB168" s="147"/>
      <c r="FC168" s="147"/>
      <c r="FG168" s="139" t="str">
        <f>IF(請填寫黃底!G136&gt;0,"u4="&amp;請填寫黃底!G136,"")</f>
        <v/>
      </c>
      <c r="FH168" s="139"/>
      <c r="FI168" s="139"/>
      <c r="FJ168" s="139"/>
      <c r="FK168" s="139"/>
      <c r="FL168" s="139"/>
      <c r="FM168" s="139"/>
      <c r="FN168" s="139"/>
      <c r="FO168" s="139"/>
      <c r="FP168" s="139"/>
      <c r="FQ168" s="139"/>
      <c r="FR168" s="139"/>
      <c r="FS168" s="139"/>
      <c r="FT168" s="139"/>
      <c r="FU168" s="139"/>
      <c r="FV168" s="139"/>
      <c r="GU168" s="152"/>
      <c r="GV168" s="152"/>
      <c r="GW168" s="152"/>
      <c r="GX168" s="152"/>
      <c r="GY168" s="152"/>
      <c r="GZ168" s="152"/>
      <c r="HA168" s="152"/>
      <c r="HB168" s="152"/>
      <c r="HC168" s="152"/>
      <c r="HD168" s="152"/>
      <c r="HE168" s="152"/>
      <c r="HF168" s="152"/>
      <c r="HG168" s="152"/>
      <c r="HH168" s="152"/>
      <c r="HI168" s="152"/>
      <c r="HJ168" s="152"/>
      <c r="HK168" s="152"/>
      <c r="HL168" s="152"/>
      <c r="HM168" s="152"/>
      <c r="HN168" s="152"/>
      <c r="HO168" s="152"/>
      <c r="HP168" s="152"/>
    </row>
    <row r="169" spans="4:224" ht="10.35" customHeight="1" x14ac:dyDescent="0.25">
      <c r="AB169" s="5"/>
      <c r="AC169" s="5"/>
      <c r="AD169" s="5"/>
      <c r="AE169" s="5"/>
      <c r="AF169" s="5"/>
      <c r="AG169" s="5"/>
      <c r="AH169" s="5"/>
      <c r="AK169" s="11"/>
      <c r="CR169" s="163"/>
      <c r="CS169" s="163"/>
      <c r="CT169" s="163"/>
      <c r="CU169" s="163"/>
      <c r="CV169" s="163"/>
      <c r="CW169" s="163"/>
      <c r="CX169" s="163"/>
      <c r="CY169" s="163"/>
      <c r="CZ169" s="163"/>
      <c r="DA169" s="163"/>
      <c r="DB169" s="163"/>
      <c r="DC169" s="163"/>
      <c r="DD169" s="163"/>
      <c r="DE169" s="163"/>
      <c r="DF169" s="163"/>
      <c r="DG169" s="163"/>
      <c r="DH169" s="164"/>
      <c r="DI169" s="164"/>
      <c r="DJ169" s="164"/>
      <c r="DK169" s="164"/>
      <c r="DL169" s="164"/>
      <c r="DM169" s="164"/>
      <c r="DN169" s="164"/>
      <c r="DO169" s="164"/>
      <c r="DP169" s="164"/>
      <c r="DQ169" s="164"/>
      <c r="DR169" s="164"/>
      <c r="DS169" s="164"/>
      <c r="DT169" s="164"/>
      <c r="DU169" s="164"/>
      <c r="DV169" s="164"/>
      <c r="DW169" s="164"/>
      <c r="FG169" s="139"/>
      <c r="FH169" s="139"/>
      <c r="FI169" s="139"/>
      <c r="FJ169" s="139"/>
      <c r="FK169" s="139"/>
      <c r="FL169" s="139"/>
      <c r="FM169" s="139"/>
      <c r="FN169" s="139"/>
      <c r="FO169" s="139"/>
      <c r="FP169" s="139"/>
      <c r="FQ169" s="139"/>
      <c r="FR169" s="139"/>
      <c r="FS169" s="139"/>
      <c r="FT169" s="139"/>
      <c r="FU169" s="139"/>
      <c r="FV169" s="139"/>
      <c r="GU169" s="152"/>
      <c r="GV169" s="152"/>
      <c r="GW169" s="152"/>
      <c r="GX169" s="152"/>
      <c r="GY169" s="152"/>
      <c r="GZ169" s="152"/>
      <c r="HA169" s="152"/>
      <c r="HB169" s="152"/>
      <c r="HC169" s="152"/>
      <c r="HD169" s="152"/>
      <c r="HE169" s="152"/>
      <c r="HF169" s="152"/>
      <c r="HG169" s="152"/>
      <c r="HH169" s="152"/>
      <c r="HI169" s="152"/>
      <c r="HJ169" s="152"/>
      <c r="HK169" s="152"/>
      <c r="HL169" s="152"/>
      <c r="HM169" s="152"/>
      <c r="HN169" s="152"/>
      <c r="HO169" s="152"/>
      <c r="HP169" s="152"/>
    </row>
    <row r="170" spans="4:224" ht="10.35" customHeight="1" x14ac:dyDescent="0.25">
      <c r="AK170" s="11"/>
      <c r="CR170" s="163"/>
      <c r="CS170" s="163"/>
      <c r="CT170" s="163"/>
      <c r="CU170" s="163"/>
      <c r="CV170" s="163"/>
      <c r="CW170" s="163"/>
      <c r="CX170" s="163"/>
      <c r="CY170" s="163"/>
      <c r="CZ170" s="163"/>
      <c r="DA170" s="163"/>
      <c r="DB170" s="163"/>
      <c r="DC170" s="163"/>
      <c r="DD170" s="163"/>
      <c r="DE170" s="163"/>
      <c r="DF170" s="163"/>
      <c r="DG170" s="163"/>
      <c r="DH170" s="164"/>
      <c r="DI170" s="164"/>
      <c r="DJ170" s="164"/>
      <c r="DK170" s="164"/>
      <c r="DL170" s="164"/>
      <c r="DM170" s="164"/>
      <c r="DN170" s="164"/>
      <c r="DO170" s="164"/>
      <c r="DP170" s="164"/>
      <c r="DQ170" s="164"/>
      <c r="DR170" s="164"/>
      <c r="DS170" s="164"/>
      <c r="DT170" s="164"/>
      <c r="DU170" s="164"/>
      <c r="DV170" s="164"/>
      <c r="DW170" s="164"/>
      <c r="FG170" s="139"/>
      <c r="FH170" s="139"/>
      <c r="FI170" s="139"/>
      <c r="FJ170" s="139"/>
      <c r="FK170" s="139"/>
      <c r="FL170" s="139"/>
      <c r="FM170" s="139"/>
      <c r="FN170" s="139"/>
      <c r="FO170" s="139"/>
      <c r="FP170" s="139"/>
      <c r="FQ170" s="139"/>
      <c r="FR170" s="139"/>
      <c r="FS170" s="139"/>
      <c r="FT170" s="139"/>
      <c r="FU170" s="139"/>
      <c r="FV170" s="139"/>
      <c r="GU170" s="152"/>
      <c r="GV170" s="152"/>
      <c r="GW170" s="152"/>
      <c r="GX170" s="152"/>
      <c r="GY170" s="152"/>
      <c r="GZ170" s="152"/>
      <c r="HA170" s="152"/>
      <c r="HB170" s="152"/>
      <c r="HC170" s="152"/>
      <c r="HD170" s="152"/>
      <c r="HE170" s="152"/>
      <c r="HF170" s="152"/>
      <c r="HG170" s="152"/>
      <c r="HH170" s="152"/>
      <c r="HI170" s="152"/>
      <c r="HJ170" s="152"/>
      <c r="HK170" s="152"/>
      <c r="HL170" s="152"/>
      <c r="HM170" s="152"/>
      <c r="HN170" s="152"/>
      <c r="HO170" s="152"/>
      <c r="HP170" s="152"/>
    </row>
    <row r="171" spans="4:224" ht="10.35" customHeight="1" x14ac:dyDescent="0.25">
      <c r="AK171" s="11"/>
      <c r="CR171" s="163"/>
      <c r="CS171" s="163"/>
      <c r="CT171" s="163"/>
      <c r="CU171" s="163"/>
      <c r="CV171" s="163"/>
      <c r="CW171" s="163"/>
      <c r="CX171" s="163"/>
      <c r="CY171" s="163"/>
      <c r="CZ171" s="163"/>
      <c r="DA171" s="163"/>
      <c r="DB171" s="163"/>
      <c r="DC171" s="163"/>
      <c r="DD171" s="163"/>
      <c r="DE171" s="163"/>
      <c r="DF171" s="163"/>
      <c r="DG171" s="163"/>
      <c r="DH171" s="164"/>
      <c r="DI171" s="164"/>
      <c r="DJ171" s="164"/>
      <c r="DK171" s="164"/>
      <c r="DL171" s="164"/>
      <c r="DM171" s="164"/>
      <c r="DN171" s="164"/>
      <c r="DO171" s="164"/>
      <c r="DP171" s="164"/>
      <c r="DQ171" s="164"/>
      <c r="DR171" s="164"/>
      <c r="DS171" s="164"/>
      <c r="DT171" s="164"/>
      <c r="DU171" s="164"/>
      <c r="DV171" s="164"/>
      <c r="DW171" s="164"/>
      <c r="DX171" s="60"/>
      <c r="DY171" s="60"/>
      <c r="DZ171" s="60"/>
      <c r="EA171" s="162" t="str">
        <f>IF(ROUND(請填寫黃底!E136,1)&gt;0,ROUND(請填寫黃底!E136,1),"")</f>
        <v/>
      </c>
      <c r="EB171" s="162"/>
      <c r="EC171" s="162"/>
      <c r="ED171" s="162"/>
      <c r="EE171" s="162"/>
      <c r="EF171" s="162"/>
      <c r="EG171" s="162"/>
      <c r="EH171" s="162"/>
      <c r="EI171" s="162"/>
      <c r="EJ171" s="162"/>
      <c r="FG171" s="139"/>
      <c r="FH171" s="139"/>
      <c r="FI171" s="139"/>
      <c r="FJ171" s="139"/>
      <c r="FK171" s="139"/>
      <c r="FL171" s="139"/>
      <c r="FM171" s="139"/>
      <c r="FN171" s="139"/>
      <c r="FO171" s="139"/>
      <c r="FP171" s="139"/>
      <c r="FQ171" s="139"/>
      <c r="FR171" s="139"/>
      <c r="FS171" s="139"/>
      <c r="FT171" s="139"/>
      <c r="FU171" s="139"/>
      <c r="FV171" s="139"/>
      <c r="GU171" s="152"/>
      <c r="GV171" s="152"/>
      <c r="GW171" s="152"/>
      <c r="GX171" s="152"/>
      <c r="GY171" s="152"/>
      <c r="GZ171" s="152"/>
      <c r="HA171" s="152"/>
      <c r="HB171" s="152"/>
      <c r="HC171" s="152"/>
      <c r="HD171" s="152"/>
      <c r="HE171" s="152"/>
      <c r="HF171" s="152"/>
      <c r="HG171" s="152"/>
      <c r="HH171" s="152"/>
      <c r="HI171" s="152"/>
      <c r="HJ171" s="152"/>
      <c r="HK171" s="152"/>
      <c r="HL171" s="152"/>
      <c r="HM171" s="152"/>
      <c r="HN171" s="152"/>
      <c r="HO171" s="152"/>
      <c r="HP171" s="152"/>
    </row>
    <row r="172" spans="4:224" ht="10.35" customHeight="1" x14ac:dyDescent="0.25">
      <c r="AB172" s="5"/>
      <c r="AC172" s="5"/>
      <c r="AD172" s="5"/>
      <c r="AE172" s="5"/>
      <c r="AF172" s="5"/>
      <c r="AG172" s="5"/>
      <c r="AH172" s="5"/>
      <c r="AK172" s="11"/>
      <c r="CR172" s="163"/>
      <c r="CS172" s="163"/>
      <c r="CT172" s="163"/>
      <c r="CU172" s="163"/>
      <c r="CV172" s="163"/>
      <c r="CW172" s="163"/>
      <c r="CX172" s="163"/>
      <c r="CY172" s="163"/>
      <c r="CZ172" s="163"/>
      <c r="DA172" s="163"/>
      <c r="DB172" s="163"/>
      <c r="DC172" s="163"/>
      <c r="DD172" s="163"/>
      <c r="DE172" s="163"/>
      <c r="DF172" s="163"/>
      <c r="DG172" s="163"/>
      <c r="DH172" s="164"/>
      <c r="DI172" s="164"/>
      <c r="DJ172" s="164"/>
      <c r="DK172" s="164"/>
      <c r="DL172" s="164"/>
      <c r="DM172" s="164"/>
      <c r="DN172" s="164"/>
      <c r="DO172" s="164"/>
      <c r="DP172" s="164"/>
      <c r="DQ172" s="164"/>
      <c r="DR172" s="164"/>
      <c r="DS172" s="164"/>
      <c r="DT172" s="164"/>
      <c r="DU172" s="164"/>
      <c r="DV172" s="164"/>
      <c r="DW172" s="164"/>
      <c r="DX172" s="60"/>
      <c r="DY172" s="60"/>
      <c r="DZ172" s="60"/>
      <c r="EA172" s="162"/>
      <c r="EB172" s="162"/>
      <c r="EC172" s="162"/>
      <c r="ED172" s="162"/>
      <c r="EE172" s="162"/>
      <c r="EF172" s="162"/>
      <c r="EG172" s="162"/>
      <c r="EH172" s="162"/>
      <c r="EI172" s="162"/>
      <c r="EJ172" s="162"/>
      <c r="GU172" s="152"/>
      <c r="GV172" s="152"/>
      <c r="GW172" s="152"/>
      <c r="GX172" s="152"/>
      <c r="GY172" s="152"/>
      <c r="GZ172" s="152"/>
      <c r="HA172" s="152"/>
      <c r="HB172" s="152"/>
      <c r="HC172" s="152"/>
      <c r="HD172" s="152"/>
      <c r="HE172" s="152"/>
      <c r="HF172" s="152"/>
      <c r="HG172" s="152"/>
      <c r="HH172" s="152"/>
      <c r="HI172" s="152"/>
      <c r="HJ172" s="152"/>
      <c r="HK172" s="152"/>
      <c r="HL172" s="152"/>
      <c r="HM172" s="152"/>
      <c r="HN172" s="152"/>
      <c r="HO172" s="152"/>
      <c r="HP172" s="152"/>
    </row>
    <row r="173" spans="4:224" ht="10.35" customHeight="1" x14ac:dyDescent="0.25">
      <c r="AB173" s="5"/>
      <c r="AC173" s="5"/>
      <c r="AD173" s="5"/>
      <c r="AE173" s="5"/>
      <c r="AF173" s="5"/>
      <c r="AG173" s="5"/>
      <c r="AH173" s="5"/>
      <c r="AK173" s="11"/>
      <c r="CR173" s="163"/>
      <c r="CS173" s="163"/>
      <c r="CT173" s="163"/>
      <c r="CU173" s="163"/>
      <c r="CV173" s="163"/>
      <c r="CW173" s="163"/>
      <c r="CX173" s="163"/>
      <c r="CY173" s="163"/>
      <c r="CZ173" s="163"/>
      <c r="DA173" s="163"/>
      <c r="DB173" s="163"/>
      <c r="DC173" s="163"/>
      <c r="DD173" s="163"/>
      <c r="DE173" s="163"/>
      <c r="DF173" s="163"/>
      <c r="DG173" s="163"/>
      <c r="DH173" s="164"/>
      <c r="DI173" s="164"/>
      <c r="DJ173" s="164"/>
      <c r="DK173" s="164"/>
      <c r="DL173" s="164"/>
      <c r="DM173" s="164"/>
      <c r="DN173" s="164"/>
      <c r="DO173" s="164"/>
      <c r="DP173" s="164"/>
      <c r="DQ173" s="164"/>
      <c r="DR173" s="164"/>
      <c r="DS173" s="164"/>
      <c r="DT173" s="164"/>
      <c r="DU173" s="164"/>
      <c r="DV173" s="164"/>
      <c r="DW173" s="164"/>
      <c r="DX173" s="60"/>
      <c r="DY173" s="60"/>
      <c r="DZ173" s="60"/>
      <c r="EA173" s="162"/>
      <c r="EB173" s="162"/>
      <c r="EC173" s="162"/>
      <c r="ED173" s="162"/>
      <c r="EE173" s="162"/>
      <c r="EF173" s="162"/>
      <c r="EG173" s="162"/>
      <c r="EH173" s="162"/>
      <c r="EI173" s="162"/>
      <c r="EJ173" s="162"/>
      <c r="FA173" s="142" t="str">
        <f>IF(ROUND(請填寫黃底!G150,1)&gt;0,"c7="&amp;ROUND(請填寫黃底!G150,1),"")</f>
        <v/>
      </c>
      <c r="FB173" s="142"/>
      <c r="FC173" s="142"/>
      <c r="FD173" s="142"/>
      <c r="FE173" s="142"/>
      <c r="FF173" s="142"/>
      <c r="FG173" s="142"/>
      <c r="FH173" s="142"/>
      <c r="FI173" s="142"/>
      <c r="FJ173" s="142"/>
      <c r="FK173" s="142"/>
      <c r="FL173" s="142"/>
      <c r="FM173" s="142"/>
      <c r="FN173" s="142"/>
      <c r="FO173" s="142"/>
      <c r="FP173" s="142"/>
      <c r="FQ173" s="142"/>
      <c r="FR173" s="142"/>
      <c r="FS173" s="142"/>
      <c r="FT173" s="142"/>
      <c r="FU173" s="142"/>
      <c r="FV173" s="142"/>
      <c r="GU173" s="152"/>
      <c r="GV173" s="152"/>
      <c r="GW173" s="152"/>
      <c r="GX173" s="152"/>
      <c r="GY173" s="152"/>
      <c r="GZ173" s="152"/>
      <c r="HA173" s="152"/>
      <c r="HB173" s="152"/>
      <c r="HC173" s="152"/>
      <c r="HD173" s="152"/>
      <c r="HE173" s="152"/>
      <c r="HF173" s="152"/>
      <c r="HG173" s="152"/>
      <c r="HH173" s="152"/>
      <c r="HI173" s="152"/>
      <c r="HJ173" s="152"/>
      <c r="HK173" s="152"/>
      <c r="HL173" s="152"/>
      <c r="HM173" s="152"/>
      <c r="HN173" s="152"/>
      <c r="HO173" s="152"/>
      <c r="HP173" s="152"/>
    </row>
    <row r="174" spans="4:224" ht="10.35" customHeight="1" x14ac:dyDescent="0.25">
      <c r="D174" s="136" t="str">
        <f>"農業移用="&amp;請填寫黃底!I$13</f>
        <v>農業移用=</v>
      </c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K174" s="11"/>
      <c r="CR174" s="163"/>
      <c r="CS174" s="163"/>
      <c r="CT174" s="163"/>
      <c r="CU174" s="163"/>
      <c r="CV174" s="163"/>
      <c r="CW174" s="163"/>
      <c r="CX174" s="163"/>
      <c r="CY174" s="163"/>
      <c r="CZ174" s="163"/>
      <c r="DA174" s="163"/>
      <c r="DB174" s="163"/>
      <c r="DC174" s="163"/>
      <c r="DD174" s="163"/>
      <c r="DE174" s="163"/>
      <c r="DF174" s="163"/>
      <c r="DG174" s="163"/>
      <c r="DH174" s="164"/>
      <c r="DI174" s="164"/>
      <c r="DJ174" s="164"/>
      <c r="DK174" s="164"/>
      <c r="DL174" s="164"/>
      <c r="DM174" s="164"/>
      <c r="DN174" s="164"/>
      <c r="DO174" s="164"/>
      <c r="DP174" s="164"/>
      <c r="DQ174" s="164"/>
      <c r="DR174" s="164"/>
      <c r="DS174" s="164"/>
      <c r="DT174" s="164"/>
      <c r="DU174" s="164"/>
      <c r="DV174" s="164"/>
      <c r="DW174" s="164"/>
      <c r="DX174" s="60"/>
      <c r="DY174" s="60"/>
      <c r="DZ174" s="60"/>
      <c r="EA174" s="162"/>
      <c r="EB174" s="162"/>
      <c r="EC174" s="162"/>
      <c r="ED174" s="162"/>
      <c r="EE174" s="162"/>
      <c r="EF174" s="162"/>
      <c r="EG174" s="162"/>
      <c r="EH174" s="162"/>
      <c r="EI174" s="162"/>
      <c r="EJ174" s="162"/>
      <c r="FA174" s="142"/>
      <c r="FB174" s="142"/>
      <c r="FC174" s="142"/>
      <c r="FD174" s="142"/>
      <c r="FE174" s="142"/>
      <c r="FF174" s="142"/>
      <c r="FG174" s="142"/>
      <c r="FH174" s="142"/>
      <c r="FI174" s="142"/>
      <c r="FJ174" s="142"/>
      <c r="FK174" s="142"/>
      <c r="FL174" s="142"/>
      <c r="FM174" s="142"/>
      <c r="FN174" s="142"/>
      <c r="FO174" s="142"/>
      <c r="FP174" s="142"/>
      <c r="FQ174" s="142"/>
      <c r="FR174" s="142"/>
      <c r="FS174" s="142"/>
      <c r="FT174" s="142"/>
      <c r="FU174" s="142"/>
      <c r="FV174" s="142"/>
      <c r="GU174" s="152"/>
      <c r="GV174" s="152"/>
      <c r="GW174" s="152"/>
      <c r="GX174" s="152"/>
      <c r="GY174" s="152"/>
      <c r="GZ174" s="152"/>
      <c r="HA174" s="152"/>
      <c r="HB174" s="152"/>
      <c r="HC174" s="152"/>
      <c r="HD174" s="152"/>
      <c r="HE174" s="152"/>
      <c r="HF174" s="152"/>
      <c r="HG174" s="152"/>
      <c r="HH174" s="152"/>
      <c r="HI174" s="152"/>
      <c r="HJ174" s="152"/>
      <c r="HK174" s="152"/>
      <c r="HL174" s="152"/>
      <c r="HM174" s="152"/>
      <c r="HN174" s="152"/>
      <c r="HO174" s="152"/>
      <c r="HP174" s="152"/>
    </row>
    <row r="175" spans="4:224" ht="10.35" customHeight="1" x14ac:dyDescent="0.25"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K175" s="11"/>
      <c r="CR175" s="163"/>
      <c r="CS175" s="163"/>
      <c r="CT175" s="163"/>
      <c r="CU175" s="163"/>
      <c r="CV175" s="163"/>
      <c r="CW175" s="163"/>
      <c r="CX175" s="163"/>
      <c r="CY175" s="163"/>
      <c r="CZ175" s="163"/>
      <c r="DA175" s="163"/>
      <c r="DB175" s="163"/>
      <c r="DC175" s="163"/>
      <c r="DD175" s="163"/>
      <c r="DE175" s="163"/>
      <c r="DF175" s="163"/>
      <c r="DG175" s="163"/>
      <c r="DH175" s="164"/>
      <c r="DI175" s="164"/>
      <c r="DJ175" s="164"/>
      <c r="DK175" s="164"/>
      <c r="DL175" s="164"/>
      <c r="DM175" s="164"/>
      <c r="DN175" s="164"/>
      <c r="DO175" s="164"/>
      <c r="DP175" s="164"/>
      <c r="DQ175" s="164"/>
      <c r="DR175" s="164"/>
      <c r="DS175" s="164"/>
      <c r="DT175" s="164"/>
      <c r="DU175" s="164"/>
      <c r="DV175" s="164"/>
      <c r="DW175" s="164"/>
      <c r="EI175" s="158" t="str">
        <f>IF(ROUND(請填寫黃底!E150,1),"w7=","")</f>
        <v/>
      </c>
      <c r="EJ175" s="158"/>
      <c r="EK175" s="158"/>
      <c r="EL175" s="158"/>
      <c r="EM175" s="158"/>
      <c r="EN175" s="158"/>
      <c r="EO175" s="158"/>
      <c r="EP175" s="158"/>
      <c r="EQ175" s="158"/>
      <c r="ER175" s="148" t="str">
        <f>IFERROR(IF(ROUND(請填寫黃底!$E$150,1),ROUND(請填寫黃底!$E$150,1),""),"")</f>
        <v/>
      </c>
      <c r="ES175" s="148"/>
      <c r="ET175" s="148"/>
      <c r="EU175" s="148"/>
      <c r="EV175" s="148"/>
      <c r="EW175" s="148"/>
      <c r="EX175" s="148"/>
      <c r="EY175" s="148"/>
      <c r="FA175" s="142"/>
      <c r="FB175" s="142"/>
      <c r="FC175" s="142"/>
      <c r="FD175" s="142"/>
      <c r="FE175" s="142"/>
      <c r="FF175" s="142"/>
      <c r="FG175" s="142"/>
      <c r="FH175" s="142"/>
      <c r="FI175" s="142"/>
      <c r="FJ175" s="142"/>
      <c r="FK175" s="142"/>
      <c r="FL175" s="142"/>
      <c r="FM175" s="142"/>
      <c r="FN175" s="142"/>
      <c r="FO175" s="142"/>
      <c r="FP175" s="142"/>
      <c r="FQ175" s="142"/>
      <c r="FR175" s="142"/>
      <c r="FS175" s="142"/>
      <c r="FT175" s="142"/>
      <c r="FU175" s="142"/>
      <c r="FV175" s="142"/>
      <c r="GU175" s="152"/>
      <c r="GV175" s="152"/>
      <c r="GW175" s="152"/>
      <c r="GX175" s="152"/>
      <c r="GY175" s="152"/>
      <c r="GZ175" s="152"/>
      <c r="HA175" s="152"/>
      <c r="HB175" s="152"/>
      <c r="HC175" s="152"/>
      <c r="HD175" s="152"/>
      <c r="HE175" s="152"/>
      <c r="HF175" s="152"/>
      <c r="HG175" s="152"/>
      <c r="HH175" s="152"/>
      <c r="HI175" s="152"/>
      <c r="HJ175" s="152"/>
      <c r="HK175" s="152"/>
      <c r="HL175" s="152"/>
      <c r="HM175" s="152"/>
      <c r="HN175" s="152"/>
      <c r="HO175" s="152"/>
      <c r="HP175" s="152"/>
    </row>
    <row r="176" spans="4:224" ht="10.35" customHeight="1" x14ac:dyDescent="0.25"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K176" s="11"/>
      <c r="CR176" s="163"/>
      <c r="CS176" s="163"/>
      <c r="CT176" s="163"/>
      <c r="CU176" s="163"/>
      <c r="CV176" s="163"/>
      <c r="CW176" s="163"/>
      <c r="CX176" s="163"/>
      <c r="CY176" s="163"/>
      <c r="CZ176" s="163"/>
      <c r="DA176" s="163"/>
      <c r="DB176" s="163"/>
      <c r="DC176" s="163"/>
      <c r="DD176" s="163"/>
      <c r="DE176" s="163"/>
      <c r="DF176" s="163"/>
      <c r="DG176" s="163"/>
      <c r="DH176" s="164"/>
      <c r="DI176" s="164"/>
      <c r="DJ176" s="164"/>
      <c r="DK176" s="164"/>
      <c r="DL176" s="164"/>
      <c r="DM176" s="164"/>
      <c r="DN176" s="164"/>
      <c r="DO176" s="164"/>
      <c r="DP176" s="164"/>
      <c r="DQ176" s="164"/>
      <c r="DR176" s="164"/>
      <c r="DS176" s="164"/>
      <c r="DT176" s="164"/>
      <c r="DU176" s="164"/>
      <c r="DV176" s="164"/>
      <c r="DW176" s="164"/>
      <c r="EI176" s="158"/>
      <c r="EJ176" s="158"/>
      <c r="EK176" s="158"/>
      <c r="EL176" s="158"/>
      <c r="EM176" s="158"/>
      <c r="EN176" s="158"/>
      <c r="EO176" s="158"/>
      <c r="EP176" s="158"/>
      <c r="EQ176" s="158"/>
      <c r="ER176" s="148"/>
      <c r="ES176" s="148"/>
      <c r="ET176" s="148"/>
      <c r="EU176" s="148"/>
      <c r="EV176" s="148"/>
      <c r="EW176" s="148"/>
      <c r="EX176" s="148"/>
      <c r="EY176" s="148"/>
      <c r="FA176" s="142"/>
      <c r="FB176" s="142"/>
      <c r="FC176" s="142"/>
      <c r="FD176" s="142"/>
      <c r="FE176" s="142"/>
      <c r="FF176" s="142"/>
      <c r="FG176" s="142"/>
      <c r="FH176" s="142"/>
      <c r="FI176" s="142"/>
      <c r="FJ176" s="142"/>
      <c r="FK176" s="142"/>
      <c r="FL176" s="142"/>
      <c r="FM176" s="142"/>
      <c r="FN176" s="142"/>
      <c r="FO176" s="142"/>
      <c r="FP176" s="142"/>
      <c r="FQ176" s="142"/>
      <c r="FR176" s="142"/>
      <c r="FS176" s="142"/>
      <c r="FT176" s="142"/>
      <c r="FU176" s="142"/>
      <c r="FV176" s="142"/>
      <c r="GU176" s="152"/>
      <c r="GV176" s="152"/>
      <c r="GW176" s="152"/>
      <c r="GX176" s="152"/>
      <c r="GY176" s="152"/>
      <c r="GZ176" s="152"/>
      <c r="HA176" s="152"/>
      <c r="HB176" s="152"/>
      <c r="HC176" s="152"/>
      <c r="HD176" s="152"/>
      <c r="HE176" s="152"/>
      <c r="HF176" s="152"/>
      <c r="HG176" s="152"/>
      <c r="HH176" s="152"/>
      <c r="HI176" s="152"/>
      <c r="HJ176" s="152"/>
      <c r="HK176" s="152"/>
      <c r="HL176" s="152"/>
      <c r="HM176" s="152"/>
      <c r="HN176" s="152"/>
      <c r="HO176" s="152"/>
      <c r="HP176" s="152"/>
    </row>
    <row r="177" spans="4:179" ht="10.35" customHeight="1" x14ac:dyDescent="0.25"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K177" s="11"/>
      <c r="CR177" s="163"/>
      <c r="CS177" s="163"/>
      <c r="CT177" s="163"/>
      <c r="CU177" s="163"/>
      <c r="CV177" s="163"/>
      <c r="CW177" s="163"/>
      <c r="CX177" s="163"/>
      <c r="CY177" s="163"/>
      <c r="CZ177" s="163"/>
      <c r="DA177" s="163"/>
      <c r="DB177" s="163"/>
      <c r="DC177" s="163"/>
      <c r="DD177" s="163"/>
      <c r="DE177" s="163"/>
      <c r="DF177" s="163"/>
      <c r="DG177" s="163"/>
      <c r="DH177" s="164"/>
      <c r="DI177" s="164"/>
      <c r="DJ177" s="164"/>
      <c r="DK177" s="164"/>
      <c r="DL177" s="164"/>
      <c r="DM177" s="164"/>
      <c r="DN177" s="164"/>
      <c r="DO177" s="164"/>
      <c r="DP177" s="164"/>
      <c r="DQ177" s="164"/>
      <c r="DR177" s="164"/>
      <c r="DS177" s="164"/>
      <c r="DT177" s="164"/>
      <c r="DU177" s="164"/>
      <c r="DV177" s="164"/>
      <c r="DW177" s="164"/>
      <c r="EI177" s="158"/>
      <c r="EJ177" s="158"/>
      <c r="EK177" s="158"/>
      <c r="EL177" s="158"/>
      <c r="EM177" s="158"/>
      <c r="EN177" s="158"/>
      <c r="EO177" s="158"/>
      <c r="EP177" s="158"/>
      <c r="EQ177" s="158"/>
      <c r="ER177" s="148"/>
      <c r="ES177" s="148"/>
      <c r="ET177" s="148"/>
      <c r="EU177" s="148"/>
      <c r="EV177" s="148"/>
      <c r="EW177" s="148"/>
      <c r="EX177" s="148"/>
      <c r="EY177" s="148"/>
      <c r="FA177" s="142"/>
      <c r="FB177" s="142"/>
      <c r="FC177" s="142"/>
      <c r="FD177" s="142"/>
      <c r="FE177" s="142"/>
      <c r="FF177" s="142"/>
      <c r="FG177" s="142"/>
      <c r="FH177" s="142"/>
      <c r="FI177" s="142"/>
      <c r="FJ177" s="142"/>
      <c r="FK177" s="142"/>
      <c r="FL177" s="142"/>
      <c r="FM177" s="142"/>
      <c r="FN177" s="142"/>
      <c r="FO177" s="142"/>
      <c r="FP177" s="142"/>
      <c r="FQ177" s="142"/>
      <c r="FR177" s="142"/>
      <c r="FS177" s="142"/>
      <c r="FT177" s="142"/>
      <c r="FU177" s="142"/>
      <c r="FV177" s="142"/>
    </row>
    <row r="178" spans="4:179" ht="10.35" customHeight="1" x14ac:dyDescent="0.25"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K178" s="11"/>
      <c r="CR178" s="163"/>
      <c r="CS178" s="163"/>
      <c r="CT178" s="163"/>
      <c r="CU178" s="163"/>
      <c r="CV178" s="163"/>
      <c r="CW178" s="163"/>
      <c r="CX178" s="163"/>
      <c r="CY178" s="163"/>
      <c r="CZ178" s="163"/>
      <c r="DA178" s="163"/>
      <c r="DB178" s="163"/>
      <c r="DC178" s="163"/>
      <c r="DD178" s="163"/>
      <c r="DE178" s="163"/>
      <c r="DF178" s="163"/>
      <c r="DG178" s="163"/>
      <c r="DH178" s="164"/>
      <c r="DI178" s="164"/>
      <c r="DJ178" s="164"/>
      <c r="DK178" s="164"/>
      <c r="DL178" s="164"/>
      <c r="DM178" s="164"/>
      <c r="DN178" s="164"/>
      <c r="DO178" s="164"/>
      <c r="DP178" s="164"/>
      <c r="DQ178" s="164"/>
      <c r="DR178" s="164"/>
      <c r="DS178" s="164"/>
      <c r="DT178" s="164"/>
      <c r="DU178" s="164"/>
      <c r="DV178" s="164"/>
      <c r="DW178" s="164"/>
      <c r="EI178" s="158"/>
      <c r="EJ178" s="158"/>
      <c r="EK178" s="158"/>
      <c r="EL178" s="158"/>
      <c r="EM178" s="158"/>
      <c r="EN178" s="158"/>
      <c r="EO178" s="158"/>
      <c r="EP178" s="158"/>
      <c r="EQ178" s="158"/>
      <c r="ER178" s="148"/>
      <c r="ES178" s="148"/>
      <c r="ET178" s="148"/>
      <c r="EU178" s="148"/>
      <c r="EV178" s="148"/>
      <c r="EW178" s="148"/>
      <c r="EX178" s="148"/>
      <c r="EY178" s="148"/>
    </row>
    <row r="179" spans="4:179" ht="10.35" customHeight="1" x14ac:dyDescent="0.25"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K179" s="11"/>
      <c r="CR179" s="163"/>
      <c r="CS179" s="163"/>
      <c r="CT179" s="163"/>
      <c r="CU179" s="163"/>
      <c r="CV179" s="163"/>
      <c r="CW179" s="163"/>
      <c r="CX179" s="163"/>
      <c r="CY179" s="163"/>
      <c r="CZ179" s="163"/>
      <c r="DA179" s="163"/>
      <c r="DB179" s="163"/>
      <c r="DC179" s="163"/>
      <c r="DD179" s="163"/>
      <c r="DE179" s="163"/>
      <c r="DF179" s="163"/>
      <c r="DG179" s="163"/>
      <c r="DH179" s="164"/>
      <c r="DI179" s="164"/>
      <c r="DJ179" s="164"/>
      <c r="DK179" s="164"/>
      <c r="DL179" s="164"/>
      <c r="DM179" s="164"/>
      <c r="DN179" s="164"/>
      <c r="DO179" s="164"/>
      <c r="DP179" s="164"/>
      <c r="DQ179" s="164"/>
      <c r="DR179" s="164"/>
      <c r="DS179" s="164"/>
      <c r="DT179" s="164"/>
      <c r="DU179" s="164"/>
      <c r="DV179" s="164"/>
      <c r="DW179" s="164"/>
      <c r="EI179" s="158"/>
      <c r="EJ179" s="158"/>
      <c r="EK179" s="158"/>
      <c r="EL179" s="158"/>
      <c r="EM179" s="158"/>
      <c r="EN179" s="158"/>
      <c r="EO179" s="158"/>
      <c r="EP179" s="158"/>
      <c r="EQ179" s="158"/>
      <c r="ER179" s="148"/>
      <c r="ES179" s="148"/>
      <c r="ET179" s="148"/>
      <c r="EU179" s="148"/>
      <c r="EV179" s="148"/>
      <c r="EW179" s="148"/>
      <c r="EX179" s="148"/>
      <c r="EY179" s="148"/>
    </row>
    <row r="180" spans="4:179" ht="10.35" customHeight="1" x14ac:dyDescent="0.25">
      <c r="AB180" s="5"/>
      <c r="AC180" s="5"/>
      <c r="AD180" s="5"/>
      <c r="AE180" s="5"/>
      <c r="AF180" s="5"/>
      <c r="AG180" s="5"/>
      <c r="AH180" s="5"/>
      <c r="AK180" s="11"/>
      <c r="CR180" s="163"/>
      <c r="CS180" s="163"/>
      <c r="CT180" s="163"/>
      <c r="CU180" s="163"/>
      <c r="CV180" s="163"/>
      <c r="CW180" s="163"/>
      <c r="CX180" s="163"/>
      <c r="CY180" s="163"/>
      <c r="CZ180" s="163"/>
      <c r="DA180" s="163"/>
      <c r="DB180" s="163"/>
      <c r="DC180" s="163"/>
      <c r="DD180" s="163"/>
      <c r="DE180" s="163"/>
      <c r="DF180" s="163"/>
      <c r="DG180" s="163"/>
      <c r="DH180" s="164"/>
      <c r="DI180" s="164"/>
      <c r="DJ180" s="164"/>
      <c r="DK180" s="164"/>
      <c r="DL180" s="164"/>
      <c r="DM180" s="164"/>
      <c r="DN180" s="164"/>
      <c r="DO180" s="164"/>
      <c r="DP180" s="164"/>
      <c r="DQ180" s="164"/>
      <c r="DR180" s="164"/>
      <c r="DS180" s="164"/>
      <c r="DT180" s="164"/>
      <c r="DU180" s="164"/>
      <c r="DV180" s="164"/>
      <c r="DW180" s="164"/>
    </row>
    <row r="181" spans="4:179" ht="10.35" customHeight="1" x14ac:dyDescent="0.25">
      <c r="AB181" s="5"/>
      <c r="AC181" s="5"/>
      <c r="AD181" s="5"/>
      <c r="AE181" s="5"/>
      <c r="AF181" s="5"/>
      <c r="AG181" s="5"/>
      <c r="AH181" s="5"/>
      <c r="CR181" s="163"/>
      <c r="CS181" s="163"/>
      <c r="CT181" s="163"/>
      <c r="CU181" s="163"/>
      <c r="CV181" s="163"/>
      <c r="CW181" s="163"/>
      <c r="CX181" s="163"/>
      <c r="CY181" s="163"/>
      <c r="CZ181" s="163"/>
      <c r="DA181" s="163"/>
      <c r="DB181" s="163"/>
      <c r="DC181" s="163"/>
      <c r="DD181" s="163"/>
      <c r="DE181" s="163"/>
      <c r="DF181" s="163"/>
      <c r="DG181" s="163"/>
      <c r="DH181" s="164"/>
      <c r="DI181" s="164"/>
      <c r="DJ181" s="164"/>
      <c r="DK181" s="164"/>
      <c r="DL181" s="164"/>
      <c r="DM181" s="164"/>
      <c r="DN181" s="164"/>
      <c r="DO181" s="164"/>
      <c r="DP181" s="164"/>
      <c r="DQ181" s="164"/>
      <c r="DR181" s="164"/>
      <c r="DS181" s="164"/>
      <c r="DT181" s="164"/>
      <c r="DU181" s="164"/>
      <c r="DV181" s="164"/>
      <c r="DW181" s="164"/>
    </row>
    <row r="182" spans="4:179" ht="10.35" customHeight="1" x14ac:dyDescent="0.25">
      <c r="AB182" s="5"/>
      <c r="AC182" s="5"/>
      <c r="AD182" s="5"/>
      <c r="AE182" s="5"/>
      <c r="AF182" s="5"/>
      <c r="AG182" s="5"/>
      <c r="AH182" s="5"/>
      <c r="CR182" s="163"/>
      <c r="CS182" s="163"/>
      <c r="CT182" s="163"/>
      <c r="CU182" s="163"/>
      <c r="CV182" s="163"/>
      <c r="CW182" s="163"/>
      <c r="CX182" s="163"/>
      <c r="CY182" s="163"/>
      <c r="CZ182" s="163"/>
      <c r="DA182" s="163"/>
      <c r="DB182" s="163"/>
      <c r="DC182" s="163"/>
      <c r="DD182" s="163"/>
      <c r="DE182" s="163"/>
      <c r="DF182" s="163"/>
      <c r="DG182" s="163"/>
      <c r="DH182" s="164"/>
      <c r="DI182" s="164"/>
      <c r="DJ182" s="164"/>
      <c r="DK182" s="164"/>
      <c r="DL182" s="164"/>
      <c r="DM182" s="164"/>
      <c r="DN182" s="164"/>
      <c r="DO182" s="164"/>
      <c r="DP182" s="164"/>
      <c r="DQ182" s="164"/>
      <c r="DR182" s="164"/>
      <c r="DS182" s="164"/>
      <c r="DT182" s="164"/>
      <c r="DU182" s="164"/>
      <c r="DV182" s="164"/>
      <c r="DW182" s="164"/>
    </row>
    <row r="183" spans="4:179" ht="10.35" customHeight="1" x14ac:dyDescent="0.25">
      <c r="AB183" s="5"/>
      <c r="AC183" s="5"/>
      <c r="AD183" s="5"/>
      <c r="AE183" s="5"/>
      <c r="AF183" s="5"/>
      <c r="AG183" s="5"/>
      <c r="AH183" s="5"/>
      <c r="CR183" s="163"/>
      <c r="CS183" s="163"/>
      <c r="CT183" s="163"/>
      <c r="CU183" s="163"/>
      <c r="CV183" s="163"/>
      <c r="CW183" s="163"/>
      <c r="CX183" s="163"/>
      <c r="CY183" s="163"/>
      <c r="CZ183" s="163"/>
      <c r="DA183" s="163"/>
      <c r="DB183" s="163"/>
      <c r="DC183" s="163"/>
      <c r="DD183" s="163"/>
      <c r="DE183" s="163"/>
      <c r="DF183" s="163"/>
      <c r="DG183" s="163"/>
      <c r="DH183" s="164"/>
      <c r="DI183" s="164"/>
      <c r="DJ183" s="164"/>
      <c r="DK183" s="164"/>
      <c r="DL183" s="164"/>
      <c r="DM183" s="164"/>
      <c r="DN183" s="164"/>
      <c r="DO183" s="164"/>
      <c r="DP183" s="164"/>
      <c r="DQ183" s="164"/>
      <c r="DR183" s="164"/>
      <c r="DS183" s="164"/>
      <c r="DT183" s="164"/>
      <c r="DU183" s="164"/>
      <c r="DV183" s="164"/>
      <c r="DW183" s="164"/>
    </row>
    <row r="184" spans="4:179" ht="10.35" customHeight="1" x14ac:dyDescent="0.25">
      <c r="CR184" s="163"/>
      <c r="CS184" s="163"/>
      <c r="CT184" s="163"/>
      <c r="CU184" s="163"/>
      <c r="CV184" s="163"/>
      <c r="CW184" s="163"/>
      <c r="CX184" s="163"/>
      <c r="CY184" s="163"/>
      <c r="CZ184" s="163"/>
      <c r="DA184" s="163"/>
      <c r="DB184" s="163"/>
      <c r="DC184" s="163"/>
      <c r="DD184" s="163"/>
      <c r="DE184" s="163"/>
      <c r="DF184" s="163"/>
      <c r="DG184" s="163"/>
      <c r="DH184" s="164"/>
      <c r="DI184" s="164"/>
      <c r="DJ184" s="164"/>
      <c r="DK184" s="164"/>
      <c r="DL184" s="164"/>
      <c r="DM184" s="164"/>
      <c r="DN184" s="164"/>
      <c r="DO184" s="164"/>
      <c r="DP184" s="164"/>
      <c r="DQ184" s="164"/>
      <c r="DR184" s="164"/>
      <c r="DS184" s="164"/>
      <c r="DT184" s="164"/>
      <c r="DU184" s="164"/>
      <c r="DV184" s="164"/>
      <c r="DW184" s="164"/>
    </row>
    <row r="185" spans="4:179" ht="10.35" customHeight="1" x14ac:dyDescent="0.25">
      <c r="EJ185" s="146" t="str">
        <f>IF(ROUND(請填寫黃底!B156,1)&gt;0,"民生","")</f>
        <v/>
      </c>
      <c r="EK185" s="147"/>
      <c r="EL185" s="147"/>
      <c r="EM185" s="147"/>
      <c r="EN185" s="147"/>
      <c r="EO185" s="147"/>
      <c r="EP185" s="147"/>
      <c r="EQ185" s="147"/>
      <c r="ER185" s="147"/>
      <c r="ES185" s="147"/>
      <c r="ET185" s="147"/>
      <c r="EU185" s="147"/>
      <c r="EV185" s="147"/>
      <c r="EW185" s="147"/>
      <c r="EX185" s="147"/>
      <c r="EY185" s="147"/>
      <c r="EZ185" s="147"/>
      <c r="FA185" s="147"/>
      <c r="FB185" s="147"/>
      <c r="FC185" s="147"/>
    </row>
    <row r="186" spans="4:179" ht="10.35" customHeight="1" x14ac:dyDescent="0.25">
      <c r="EJ186" s="147"/>
      <c r="EK186" s="147"/>
      <c r="EL186" s="147"/>
      <c r="EM186" s="147"/>
      <c r="EN186" s="147"/>
      <c r="EO186" s="147"/>
      <c r="EP186" s="147"/>
      <c r="EQ186" s="147"/>
      <c r="ER186" s="147"/>
      <c r="ES186" s="147"/>
      <c r="ET186" s="147"/>
      <c r="EU186" s="147"/>
      <c r="EV186" s="147"/>
      <c r="EW186" s="147"/>
      <c r="EX186" s="147"/>
      <c r="EY186" s="147"/>
      <c r="EZ186" s="147"/>
      <c r="FA186" s="147"/>
      <c r="FB186" s="147"/>
      <c r="FC186" s="147"/>
    </row>
    <row r="187" spans="4:179" ht="10.35" customHeight="1" x14ac:dyDescent="0.25">
      <c r="EJ187" s="147"/>
      <c r="EK187" s="147"/>
      <c r="EL187" s="147"/>
      <c r="EM187" s="147"/>
      <c r="EN187" s="147"/>
      <c r="EO187" s="147"/>
      <c r="EP187" s="147"/>
      <c r="EQ187" s="147"/>
      <c r="ER187" s="147"/>
      <c r="ES187" s="147"/>
      <c r="ET187" s="147"/>
      <c r="EU187" s="147"/>
      <c r="EV187" s="147"/>
      <c r="EW187" s="147"/>
      <c r="EX187" s="147"/>
      <c r="EY187" s="147"/>
      <c r="EZ187" s="147"/>
      <c r="FA187" s="147"/>
      <c r="FB187" s="147"/>
      <c r="FC187" s="147"/>
    </row>
    <row r="188" spans="4:179" ht="10.35" customHeight="1" x14ac:dyDescent="0.25">
      <c r="EJ188" s="147"/>
      <c r="EK188" s="147"/>
      <c r="EL188" s="147"/>
      <c r="EM188" s="147"/>
      <c r="EN188" s="147"/>
      <c r="EO188" s="147"/>
      <c r="EP188" s="147"/>
      <c r="EQ188" s="147"/>
      <c r="ER188" s="147"/>
      <c r="ES188" s="147"/>
      <c r="ET188" s="147"/>
      <c r="EU188" s="147"/>
      <c r="EV188" s="147"/>
      <c r="EW188" s="147"/>
      <c r="EX188" s="147"/>
      <c r="EY188" s="147"/>
      <c r="EZ188" s="147"/>
      <c r="FA188" s="147"/>
      <c r="FB188" s="147"/>
      <c r="FC188" s="147"/>
    </row>
    <row r="189" spans="4:179" ht="10.35" customHeight="1" x14ac:dyDescent="0.25"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DU189" s="143" t="str">
        <f>IF(請填寫黃底!B156&gt;0,請填寫黃底!B156,"")</f>
        <v/>
      </c>
      <c r="DV189" s="143"/>
      <c r="DW189" s="143"/>
      <c r="DX189" s="143"/>
      <c r="DY189" s="143"/>
      <c r="DZ189" s="143"/>
      <c r="EA189" s="143"/>
      <c r="EB189" s="143"/>
      <c r="EC189" s="143"/>
      <c r="ED189" s="143"/>
      <c r="EE189" s="143"/>
      <c r="EF189" s="143"/>
      <c r="EJ189" s="147"/>
      <c r="EK189" s="147"/>
      <c r="EL189" s="147"/>
      <c r="EM189" s="147"/>
      <c r="EN189" s="147"/>
      <c r="EO189" s="147"/>
      <c r="EP189" s="147"/>
      <c r="EQ189" s="147"/>
      <c r="ER189" s="147"/>
      <c r="ES189" s="147"/>
      <c r="ET189" s="147"/>
      <c r="EU189" s="147"/>
      <c r="EV189" s="147"/>
      <c r="EW189" s="147"/>
      <c r="EX189" s="147"/>
      <c r="EY189" s="147"/>
      <c r="EZ189" s="147"/>
      <c r="FA189" s="147"/>
      <c r="FB189" s="147"/>
      <c r="FC189" s="147"/>
      <c r="FE189" s="143" t="str">
        <f>IF(ROUND(請填寫黃底!G156,1)&gt;0,"d7="&amp;ROUND(請填寫黃底!G156,1),"")</f>
        <v/>
      </c>
      <c r="FF189" s="143"/>
      <c r="FG189" s="143"/>
      <c r="FH189" s="143"/>
      <c r="FI189" s="143"/>
      <c r="FJ189" s="143"/>
      <c r="FK189" s="143"/>
      <c r="FL189" s="143"/>
      <c r="FM189" s="143"/>
      <c r="FN189" s="143"/>
      <c r="FO189" s="143"/>
      <c r="FP189" s="143"/>
      <c r="FQ189" s="143"/>
      <c r="FR189" s="143"/>
      <c r="FS189" s="143"/>
      <c r="FT189" s="143"/>
      <c r="FU189" s="143"/>
      <c r="FV189" s="143"/>
      <c r="FW189" s="143"/>
    </row>
    <row r="190" spans="4:179" ht="10.35" customHeight="1" x14ac:dyDescent="0.25"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DU190" s="143"/>
      <c r="DV190" s="143"/>
      <c r="DW190" s="143"/>
      <c r="DX190" s="143"/>
      <c r="DY190" s="143"/>
      <c r="DZ190" s="143"/>
      <c r="EA190" s="143"/>
      <c r="EB190" s="143"/>
      <c r="EC190" s="143"/>
      <c r="ED190" s="143"/>
      <c r="EE190" s="143"/>
      <c r="EF190" s="143"/>
      <c r="EJ190" s="147"/>
      <c r="EK190" s="147"/>
      <c r="EL190" s="147"/>
      <c r="EM190" s="147"/>
      <c r="EN190" s="147"/>
      <c r="EO190" s="147"/>
      <c r="EP190" s="147"/>
      <c r="EQ190" s="147"/>
      <c r="ER190" s="147"/>
      <c r="ES190" s="147"/>
      <c r="ET190" s="147"/>
      <c r="EU190" s="147"/>
      <c r="EV190" s="147"/>
      <c r="EW190" s="147"/>
      <c r="EX190" s="147"/>
      <c r="EY190" s="147"/>
      <c r="EZ190" s="147"/>
      <c r="FA190" s="147"/>
      <c r="FB190" s="147"/>
      <c r="FC190" s="147"/>
      <c r="FE190" s="143"/>
      <c r="FF190" s="143"/>
      <c r="FG190" s="143"/>
      <c r="FH190" s="143"/>
      <c r="FI190" s="143"/>
      <c r="FJ190" s="143"/>
      <c r="FK190" s="143"/>
      <c r="FL190" s="143"/>
      <c r="FM190" s="143"/>
      <c r="FN190" s="143"/>
      <c r="FO190" s="143"/>
      <c r="FP190" s="143"/>
      <c r="FQ190" s="143"/>
      <c r="FR190" s="143"/>
      <c r="FS190" s="143"/>
      <c r="FT190" s="143"/>
      <c r="FU190" s="143"/>
      <c r="FV190" s="143"/>
      <c r="FW190" s="143"/>
    </row>
    <row r="191" spans="4:179" ht="10.35" customHeight="1" x14ac:dyDescent="0.25"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DU191" s="143"/>
      <c r="DV191" s="143"/>
      <c r="DW191" s="143"/>
      <c r="DX191" s="143"/>
      <c r="DY191" s="143"/>
      <c r="DZ191" s="143"/>
      <c r="EA191" s="143"/>
      <c r="EB191" s="143"/>
      <c r="EC191" s="143"/>
      <c r="ED191" s="143"/>
      <c r="EE191" s="143"/>
      <c r="EF191" s="143"/>
      <c r="EJ191" s="147"/>
      <c r="EK191" s="147"/>
      <c r="EL191" s="147"/>
      <c r="EM191" s="147"/>
      <c r="EN191" s="147"/>
      <c r="EO191" s="147"/>
      <c r="EP191" s="147"/>
      <c r="EQ191" s="147"/>
      <c r="ER191" s="147"/>
      <c r="ES191" s="147"/>
      <c r="ET191" s="147"/>
      <c r="EU191" s="147"/>
      <c r="EV191" s="147"/>
      <c r="EW191" s="147"/>
      <c r="EX191" s="147"/>
      <c r="EY191" s="147"/>
      <c r="EZ191" s="147"/>
      <c r="FA191" s="147"/>
      <c r="FB191" s="147"/>
      <c r="FC191" s="147"/>
      <c r="FE191" s="143"/>
      <c r="FF191" s="143"/>
      <c r="FG191" s="143"/>
      <c r="FH191" s="143"/>
      <c r="FI191" s="143"/>
      <c r="FJ191" s="143"/>
      <c r="FK191" s="143"/>
      <c r="FL191" s="143"/>
      <c r="FM191" s="143"/>
      <c r="FN191" s="143"/>
      <c r="FO191" s="143"/>
      <c r="FP191" s="143"/>
      <c r="FQ191" s="143"/>
      <c r="FR191" s="143"/>
      <c r="FS191" s="143"/>
      <c r="FT191" s="143"/>
      <c r="FU191" s="143"/>
      <c r="FV191" s="143"/>
      <c r="FW191" s="143"/>
    </row>
    <row r="192" spans="4:179" ht="10.35" customHeight="1" x14ac:dyDescent="0.25"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DU192" s="143"/>
      <c r="DV192" s="143"/>
      <c r="DW192" s="143"/>
      <c r="DX192" s="143"/>
      <c r="DY192" s="143"/>
      <c r="DZ192" s="143"/>
      <c r="EA192" s="143"/>
      <c r="EB192" s="143"/>
      <c r="EC192" s="143"/>
      <c r="ED192" s="143"/>
      <c r="EE192" s="143"/>
      <c r="EF192" s="143"/>
      <c r="EJ192" s="147"/>
      <c r="EK192" s="147"/>
      <c r="EL192" s="147"/>
      <c r="EM192" s="147"/>
      <c r="EN192" s="147"/>
      <c r="EO192" s="147"/>
      <c r="EP192" s="147"/>
      <c r="EQ192" s="147"/>
      <c r="ER192" s="147"/>
      <c r="ES192" s="147"/>
      <c r="ET192" s="147"/>
      <c r="EU192" s="147"/>
      <c r="EV192" s="147"/>
      <c r="EW192" s="147"/>
      <c r="EX192" s="147"/>
      <c r="EY192" s="147"/>
      <c r="EZ192" s="147"/>
      <c r="FA192" s="147"/>
      <c r="FB192" s="147"/>
      <c r="FC192" s="147"/>
      <c r="FE192" s="143"/>
      <c r="FF192" s="143"/>
      <c r="FG192" s="143"/>
      <c r="FH192" s="143"/>
      <c r="FI192" s="143"/>
      <c r="FJ192" s="143"/>
      <c r="FK192" s="143"/>
      <c r="FL192" s="143"/>
      <c r="FM192" s="143"/>
      <c r="FN192" s="143"/>
      <c r="FO192" s="143"/>
      <c r="FP192" s="143"/>
      <c r="FQ192" s="143"/>
      <c r="FR192" s="143"/>
      <c r="FS192" s="143"/>
      <c r="FT192" s="143"/>
      <c r="FU192" s="143"/>
      <c r="FV192" s="143"/>
      <c r="FW192" s="143"/>
    </row>
    <row r="193" spans="28:178" ht="10.35" customHeight="1" x14ac:dyDescent="0.25">
      <c r="EJ193" s="147"/>
      <c r="EK193" s="147"/>
      <c r="EL193" s="147"/>
      <c r="EM193" s="147"/>
      <c r="EN193" s="147"/>
      <c r="EO193" s="147"/>
      <c r="EP193" s="147"/>
      <c r="EQ193" s="147"/>
      <c r="ER193" s="147"/>
      <c r="ES193" s="147"/>
      <c r="ET193" s="147"/>
      <c r="EU193" s="147"/>
      <c r="EV193" s="147"/>
      <c r="EW193" s="147"/>
      <c r="EX193" s="147"/>
      <c r="EY193" s="147"/>
      <c r="EZ193" s="147"/>
      <c r="FA193" s="147"/>
      <c r="FB193" s="147"/>
      <c r="FC193" s="147"/>
    </row>
    <row r="194" spans="28:178" ht="10.35" customHeight="1" x14ac:dyDescent="0.25">
      <c r="EJ194" s="147"/>
      <c r="EK194" s="147"/>
      <c r="EL194" s="147"/>
      <c r="EM194" s="147"/>
      <c r="EN194" s="147"/>
      <c r="EO194" s="147"/>
      <c r="EP194" s="147"/>
      <c r="EQ194" s="147"/>
      <c r="ER194" s="147"/>
      <c r="ES194" s="147"/>
      <c r="ET194" s="147"/>
      <c r="EU194" s="147"/>
      <c r="EV194" s="147"/>
      <c r="EW194" s="147"/>
      <c r="EX194" s="147"/>
      <c r="EY194" s="147"/>
      <c r="EZ194" s="147"/>
      <c r="FA194" s="147"/>
      <c r="FB194" s="147"/>
      <c r="FC194" s="147"/>
    </row>
    <row r="195" spans="28:178" ht="10.35" customHeight="1" x14ac:dyDescent="0.25">
      <c r="EJ195" s="147"/>
      <c r="EK195" s="147"/>
      <c r="EL195" s="147"/>
      <c r="EM195" s="147"/>
      <c r="EN195" s="147"/>
      <c r="EO195" s="147"/>
      <c r="EP195" s="147"/>
      <c r="EQ195" s="147"/>
      <c r="ER195" s="147"/>
      <c r="ES195" s="147"/>
      <c r="ET195" s="147"/>
      <c r="EU195" s="147"/>
      <c r="EV195" s="147"/>
      <c r="EW195" s="147"/>
      <c r="EX195" s="147"/>
      <c r="EY195" s="147"/>
      <c r="EZ195" s="147"/>
      <c r="FA195" s="147"/>
      <c r="FB195" s="147"/>
      <c r="FC195" s="147"/>
    </row>
    <row r="196" spans="28:178" ht="10.35" customHeight="1" x14ac:dyDescent="0.25">
      <c r="EJ196" s="147"/>
      <c r="EK196" s="147"/>
      <c r="EL196" s="147"/>
      <c r="EM196" s="147"/>
      <c r="EN196" s="147"/>
      <c r="EO196" s="147"/>
      <c r="EP196" s="147"/>
      <c r="EQ196" s="147"/>
      <c r="ER196" s="147"/>
      <c r="ES196" s="147"/>
      <c r="ET196" s="147"/>
      <c r="EU196" s="147"/>
      <c r="EV196" s="147"/>
      <c r="EW196" s="147"/>
      <c r="EX196" s="147"/>
      <c r="EY196" s="147"/>
      <c r="EZ196" s="147"/>
      <c r="FA196" s="147"/>
      <c r="FB196" s="147"/>
      <c r="FC196" s="147"/>
    </row>
    <row r="197" spans="28:178" ht="10.35" customHeight="1" x14ac:dyDescent="0.25">
      <c r="EJ197" s="147"/>
      <c r="EK197" s="147"/>
      <c r="EL197" s="147"/>
      <c r="EM197" s="147"/>
      <c r="EN197" s="147"/>
      <c r="EO197" s="147"/>
      <c r="EP197" s="147"/>
      <c r="EQ197" s="147"/>
      <c r="ER197" s="147"/>
      <c r="ES197" s="147"/>
      <c r="ET197" s="147"/>
      <c r="EU197" s="147"/>
      <c r="EV197" s="147"/>
      <c r="EW197" s="147"/>
      <c r="EX197" s="147"/>
      <c r="EY197" s="147"/>
      <c r="EZ197" s="147"/>
      <c r="FA197" s="147"/>
      <c r="FB197" s="147"/>
      <c r="FC197" s="147"/>
    </row>
    <row r="198" spans="28:178" ht="10.35" customHeight="1" x14ac:dyDescent="0.25">
      <c r="EJ198" s="147"/>
      <c r="EK198" s="147"/>
      <c r="EL198" s="147"/>
      <c r="EM198" s="147"/>
      <c r="EN198" s="147"/>
      <c r="EO198" s="147"/>
      <c r="EP198" s="147"/>
      <c r="EQ198" s="147"/>
      <c r="ER198" s="147"/>
      <c r="ES198" s="147"/>
      <c r="ET198" s="147"/>
      <c r="EU198" s="147"/>
      <c r="EV198" s="147"/>
      <c r="EW198" s="147"/>
      <c r="EX198" s="147"/>
      <c r="EY198" s="147"/>
      <c r="EZ198" s="147"/>
      <c r="FA198" s="147"/>
      <c r="FB198" s="147"/>
      <c r="FC198" s="147"/>
    </row>
    <row r="199" spans="28:178" ht="10.35" customHeight="1" x14ac:dyDescent="0.25">
      <c r="AB199" s="5"/>
      <c r="AC199" s="5"/>
      <c r="AD199" s="5"/>
      <c r="AE199" s="5"/>
      <c r="AF199" s="5"/>
      <c r="AG199" s="5"/>
      <c r="AH199" s="5"/>
      <c r="EJ199" s="147"/>
      <c r="EK199" s="147"/>
      <c r="EL199" s="147"/>
      <c r="EM199" s="147"/>
      <c r="EN199" s="147"/>
      <c r="EO199" s="147"/>
      <c r="EP199" s="147"/>
      <c r="EQ199" s="147"/>
      <c r="ER199" s="147"/>
      <c r="ES199" s="147"/>
      <c r="ET199" s="147"/>
      <c r="EU199" s="147"/>
      <c r="EV199" s="147"/>
      <c r="EW199" s="147"/>
      <c r="EX199" s="147"/>
      <c r="EY199" s="147"/>
      <c r="EZ199" s="147"/>
      <c r="FA199" s="147"/>
      <c r="FB199" s="147"/>
      <c r="FC199" s="147"/>
    </row>
    <row r="200" spans="28:178" ht="10.35" customHeight="1" x14ac:dyDescent="0.25">
      <c r="AB200" s="5"/>
      <c r="AC200" s="5"/>
      <c r="AD200" s="5"/>
      <c r="AE200" s="5"/>
      <c r="AF200" s="5"/>
      <c r="AG200" s="5"/>
      <c r="AH200" s="5"/>
      <c r="EJ200" s="147"/>
      <c r="EK200" s="147"/>
      <c r="EL200" s="147"/>
      <c r="EM200" s="147"/>
      <c r="EN200" s="147"/>
      <c r="EO200" s="147"/>
      <c r="EP200" s="147"/>
      <c r="EQ200" s="147"/>
      <c r="ER200" s="147"/>
      <c r="ES200" s="147"/>
      <c r="ET200" s="147"/>
      <c r="EU200" s="147"/>
      <c r="EV200" s="147"/>
      <c r="EW200" s="147"/>
      <c r="EX200" s="147"/>
      <c r="EY200" s="147"/>
      <c r="EZ200" s="147"/>
      <c r="FA200" s="147"/>
      <c r="FB200" s="147"/>
      <c r="FC200" s="147"/>
    </row>
    <row r="201" spans="28:178" ht="10.35" customHeight="1" x14ac:dyDescent="0.25">
      <c r="EJ201" s="147"/>
      <c r="EK201" s="147"/>
      <c r="EL201" s="147"/>
      <c r="EM201" s="147"/>
      <c r="EN201" s="147"/>
      <c r="EO201" s="147"/>
      <c r="EP201" s="147"/>
      <c r="EQ201" s="147"/>
      <c r="ER201" s="147"/>
      <c r="ES201" s="147"/>
      <c r="ET201" s="147"/>
      <c r="EU201" s="147"/>
      <c r="EV201" s="147"/>
      <c r="EW201" s="147"/>
      <c r="EX201" s="147"/>
      <c r="EY201" s="147"/>
      <c r="EZ201" s="147"/>
      <c r="FA201" s="147"/>
      <c r="FB201" s="147"/>
      <c r="FC201" s="147"/>
    </row>
    <row r="202" spans="28:178" ht="10.35" customHeight="1" x14ac:dyDescent="0.25">
      <c r="EJ202" s="147"/>
      <c r="EK202" s="147"/>
      <c r="EL202" s="147"/>
      <c r="EM202" s="147"/>
      <c r="EN202" s="147"/>
      <c r="EO202" s="147"/>
      <c r="EP202" s="147"/>
      <c r="EQ202" s="147"/>
      <c r="ER202" s="147"/>
      <c r="ES202" s="147"/>
      <c r="ET202" s="147"/>
      <c r="EU202" s="147"/>
      <c r="EV202" s="147"/>
      <c r="EW202" s="147"/>
      <c r="EX202" s="147"/>
      <c r="EY202" s="147"/>
      <c r="EZ202" s="147"/>
      <c r="FA202" s="147"/>
      <c r="FB202" s="147"/>
      <c r="FC202" s="147"/>
      <c r="FG202" s="139" t="str">
        <f>IF(ROUND(請填寫黃底!G161,1)&gt;0,"u7="&amp;ROUND(請填寫黃底!G161,1),"")</f>
        <v/>
      </c>
      <c r="FH202" s="139"/>
      <c r="FI202" s="139"/>
      <c r="FJ202" s="139"/>
      <c r="FK202" s="139"/>
      <c r="FL202" s="139"/>
      <c r="FM202" s="139"/>
      <c r="FN202" s="139"/>
      <c r="FO202" s="139"/>
      <c r="FP202" s="139"/>
      <c r="FQ202" s="139"/>
      <c r="FR202" s="139"/>
      <c r="FS202" s="139"/>
      <c r="FT202" s="139"/>
      <c r="FU202" s="139"/>
      <c r="FV202" s="139"/>
    </row>
    <row r="203" spans="28:178" ht="10.35" customHeight="1" x14ac:dyDescent="0.25">
      <c r="FG203" s="139"/>
      <c r="FH203" s="139"/>
      <c r="FI203" s="139"/>
      <c r="FJ203" s="139"/>
      <c r="FK203" s="139"/>
      <c r="FL203" s="139"/>
      <c r="FM203" s="139"/>
      <c r="FN203" s="139"/>
      <c r="FO203" s="139"/>
      <c r="FP203" s="139"/>
      <c r="FQ203" s="139"/>
      <c r="FR203" s="139"/>
      <c r="FS203" s="139"/>
      <c r="FT203" s="139"/>
      <c r="FU203" s="139"/>
      <c r="FV203" s="139"/>
    </row>
    <row r="204" spans="28:178" ht="10.35" customHeight="1" x14ac:dyDescent="0.25">
      <c r="FG204" s="139"/>
      <c r="FH204" s="139"/>
      <c r="FI204" s="139"/>
      <c r="FJ204" s="139"/>
      <c r="FK204" s="139"/>
      <c r="FL204" s="139"/>
      <c r="FM204" s="139"/>
      <c r="FN204" s="139"/>
      <c r="FO204" s="139"/>
      <c r="FP204" s="139"/>
      <c r="FQ204" s="139"/>
      <c r="FR204" s="139"/>
      <c r="FS204" s="139"/>
      <c r="FT204" s="139"/>
      <c r="FU204" s="139"/>
      <c r="FV204" s="139"/>
    </row>
    <row r="205" spans="28:178" ht="10.35" customHeight="1" x14ac:dyDescent="0.25">
      <c r="DT205" s="154" t="str">
        <f>IF(ROUND(請填寫黃底!E161,1)&gt;0,ROUND(請填寫黃底!E161,1),"")</f>
        <v/>
      </c>
      <c r="DU205" s="154"/>
      <c r="DV205" s="154"/>
      <c r="DW205" s="154"/>
      <c r="DX205" s="154"/>
      <c r="DY205" s="154"/>
      <c r="DZ205" s="154"/>
      <c r="EA205" s="154"/>
      <c r="EB205" s="154"/>
      <c r="EC205" s="154"/>
      <c r="ED205" s="154"/>
      <c r="EE205" s="154"/>
      <c r="EF205" s="154"/>
      <c r="EG205" s="154"/>
      <c r="EH205" s="154"/>
      <c r="EI205" s="154"/>
      <c r="FG205" s="139"/>
      <c r="FH205" s="139"/>
      <c r="FI205" s="139"/>
      <c r="FJ205" s="139"/>
      <c r="FK205" s="139"/>
      <c r="FL205" s="139"/>
      <c r="FM205" s="139"/>
      <c r="FN205" s="139"/>
      <c r="FO205" s="139"/>
      <c r="FP205" s="139"/>
      <c r="FQ205" s="139"/>
      <c r="FR205" s="139"/>
      <c r="FS205" s="139"/>
      <c r="FT205" s="139"/>
      <c r="FU205" s="139"/>
      <c r="FV205" s="139"/>
    </row>
    <row r="206" spans="28:178" ht="10.35" customHeight="1" x14ac:dyDescent="0.25">
      <c r="DT206" s="154"/>
      <c r="DU206" s="154"/>
      <c r="DV206" s="154"/>
      <c r="DW206" s="154"/>
      <c r="DX206" s="154"/>
      <c r="DY206" s="154"/>
      <c r="DZ206" s="154"/>
      <c r="EA206" s="154"/>
      <c r="EB206" s="154"/>
      <c r="EC206" s="154"/>
      <c r="ED206" s="154"/>
      <c r="EE206" s="154"/>
      <c r="EF206" s="154"/>
      <c r="EG206" s="154"/>
      <c r="EH206" s="154"/>
      <c r="EI206" s="154"/>
    </row>
    <row r="207" spans="28:178" ht="10.35" customHeight="1" x14ac:dyDescent="0.25">
      <c r="DT207" s="154"/>
      <c r="DU207" s="154"/>
      <c r="DV207" s="154"/>
      <c r="DW207" s="154"/>
      <c r="DX207" s="154"/>
      <c r="DY207" s="154"/>
      <c r="DZ207" s="154"/>
      <c r="EA207" s="154"/>
      <c r="EB207" s="154"/>
      <c r="EC207" s="154"/>
      <c r="ED207" s="154"/>
      <c r="EE207" s="154"/>
      <c r="EF207" s="154"/>
      <c r="EG207" s="154"/>
      <c r="EH207" s="154"/>
      <c r="EI207" s="154"/>
    </row>
    <row r="208" spans="28:178" ht="10.35" customHeight="1" x14ac:dyDescent="0.25">
      <c r="DT208" s="154"/>
      <c r="DU208" s="154"/>
      <c r="DV208" s="154"/>
      <c r="DW208" s="154"/>
      <c r="DX208" s="154"/>
      <c r="DY208" s="154"/>
      <c r="DZ208" s="154"/>
      <c r="EA208" s="154"/>
      <c r="EB208" s="154"/>
      <c r="EC208" s="154"/>
      <c r="ED208" s="154"/>
      <c r="EE208" s="154"/>
      <c r="EF208" s="154"/>
      <c r="EG208" s="154"/>
      <c r="EH208" s="154"/>
      <c r="EI208" s="154"/>
    </row>
    <row r="210" spans="161:179" ht="10.35" customHeight="1" x14ac:dyDescent="0.25">
      <c r="FE210" s="143" t="str">
        <f>IF(ROUND(請填寫黃底!G31,1)&gt;0,"d5="&amp;ROUND(請填寫黃底!G31,1),"")</f>
        <v/>
      </c>
      <c r="FF210" s="143"/>
      <c r="FG210" s="143"/>
      <c r="FH210" s="143"/>
      <c r="FI210" s="143"/>
      <c r="FJ210" s="143"/>
      <c r="FK210" s="143"/>
      <c r="FL210" s="143"/>
      <c r="FM210" s="143"/>
      <c r="FN210" s="143"/>
      <c r="FO210" s="143"/>
      <c r="FP210" s="143"/>
      <c r="FQ210" s="143"/>
      <c r="FR210" s="143"/>
      <c r="FS210" s="143"/>
      <c r="FT210" s="143"/>
      <c r="FU210" s="143"/>
      <c r="FV210" s="143"/>
      <c r="FW210" s="143"/>
    </row>
    <row r="211" spans="161:179" ht="10.35" customHeight="1" x14ac:dyDescent="0.25">
      <c r="FE211" s="143"/>
      <c r="FF211" s="143"/>
      <c r="FG211" s="143"/>
      <c r="FH211" s="143"/>
      <c r="FI211" s="143"/>
      <c r="FJ211" s="143"/>
      <c r="FK211" s="143"/>
      <c r="FL211" s="143"/>
      <c r="FM211" s="143"/>
      <c r="FN211" s="143"/>
      <c r="FO211" s="143"/>
      <c r="FP211" s="143"/>
      <c r="FQ211" s="143"/>
      <c r="FR211" s="143"/>
      <c r="FS211" s="143"/>
      <c r="FT211" s="143"/>
      <c r="FU211" s="143"/>
      <c r="FV211" s="143"/>
      <c r="FW211" s="143"/>
    </row>
    <row r="212" spans="161:179" ht="10.35" customHeight="1" x14ac:dyDescent="0.25">
      <c r="FE212" s="143"/>
      <c r="FF212" s="143"/>
      <c r="FG212" s="143"/>
      <c r="FH212" s="143"/>
      <c r="FI212" s="143"/>
      <c r="FJ212" s="143"/>
      <c r="FK212" s="143"/>
      <c r="FL212" s="143"/>
      <c r="FM212" s="143"/>
      <c r="FN212" s="143"/>
      <c r="FO212" s="143"/>
      <c r="FP212" s="143"/>
      <c r="FQ212" s="143"/>
      <c r="FR212" s="143"/>
      <c r="FS212" s="143"/>
      <c r="FT212" s="143"/>
      <c r="FU212" s="143"/>
      <c r="FV212" s="143"/>
      <c r="FW212" s="143"/>
    </row>
    <row r="213" spans="161:179" ht="10.35" customHeight="1" x14ac:dyDescent="0.25">
      <c r="FE213" s="143"/>
      <c r="FF213" s="143"/>
      <c r="FG213" s="143"/>
      <c r="FH213" s="143"/>
      <c r="FI213" s="143"/>
      <c r="FJ213" s="143"/>
      <c r="FK213" s="143"/>
      <c r="FL213" s="143"/>
      <c r="FM213" s="143"/>
      <c r="FN213" s="143"/>
      <c r="FO213" s="143"/>
      <c r="FP213" s="143"/>
      <c r="FQ213" s="143"/>
      <c r="FR213" s="143"/>
      <c r="FS213" s="143"/>
      <c r="FT213" s="143"/>
      <c r="FU213" s="143"/>
      <c r="FV213" s="143"/>
      <c r="FW213" s="143"/>
    </row>
  </sheetData>
  <sheetProtection algorithmName="SHA-512" hashValue="yjLWRJ8Tg8acvMz88K8/TcUpJWgyI5Ut4SPHB8rMlOqJKBs7lKLmoydZqPhBYg4rU+rc/OE3qNHn8lVob5o5/g==" saltValue="IEbcsFB64VH08JqAVL6Kng==" spinCount="100000" sheet="1" objects="1" scenarios="1"/>
  <mergeCells count="104">
    <mergeCell ref="CA155:CP158"/>
    <mergeCell ref="DU19:EF22"/>
    <mergeCell ref="EA171:EJ174"/>
    <mergeCell ref="CR164:DG184"/>
    <mergeCell ref="DH164:DW184"/>
    <mergeCell ref="HD127:HK131"/>
    <mergeCell ref="GW127:HC131"/>
    <mergeCell ref="HD84:HK88"/>
    <mergeCell ref="EI39:EQ43"/>
    <mergeCell ref="ER39:EY43"/>
    <mergeCell ref="GW84:HC88"/>
    <mergeCell ref="EI73:EQ77"/>
    <mergeCell ref="ER73:EY77"/>
    <mergeCell ref="GC81:GR90"/>
    <mergeCell ref="FG32:FV35"/>
    <mergeCell ref="EJ49:FC66"/>
    <mergeCell ref="ES141:EY145"/>
    <mergeCell ref="FA173:FV177"/>
    <mergeCell ref="EA137:EJ140"/>
    <mergeCell ref="FE121:FW124"/>
    <mergeCell ref="FE87:FW90"/>
    <mergeCell ref="FA71:FV75"/>
    <mergeCell ref="DU87:EF90"/>
    <mergeCell ref="EI107:EQ111"/>
    <mergeCell ref="CR5:DG14"/>
    <mergeCell ref="DH5:DW14"/>
    <mergeCell ref="EI5:EQ9"/>
    <mergeCell ref="ER5:EY9"/>
    <mergeCell ref="FA3:FW7"/>
    <mergeCell ref="BD94:BW111"/>
    <mergeCell ref="BZ99:CM102"/>
    <mergeCell ref="FA37:FV41"/>
    <mergeCell ref="EJ15:FC32"/>
    <mergeCell ref="FE19:FW22"/>
    <mergeCell ref="EA35:EJ38"/>
    <mergeCell ref="CR25:DG48"/>
    <mergeCell ref="DH25:DW48"/>
    <mergeCell ref="CR95:DG116"/>
    <mergeCell ref="EA69:EJ72"/>
    <mergeCell ref="DH62:DW82"/>
    <mergeCell ref="EA103:EJ106"/>
    <mergeCell ref="DH95:DW116"/>
    <mergeCell ref="ER107:EY111"/>
    <mergeCell ref="FE210:FW213"/>
    <mergeCell ref="FG202:FV205"/>
    <mergeCell ref="FE189:FW192"/>
    <mergeCell ref="FE155:FW158"/>
    <mergeCell ref="DT205:EI208"/>
    <mergeCell ref="EJ185:FC202"/>
    <mergeCell ref="EJ151:FC168"/>
    <mergeCell ref="DU189:EF192"/>
    <mergeCell ref="FG134:FV137"/>
    <mergeCell ref="FG168:FV171"/>
    <mergeCell ref="EI175:EQ179"/>
    <mergeCell ref="ER175:EY179"/>
    <mergeCell ref="EI141:ER145"/>
    <mergeCell ref="GU163:HP176"/>
    <mergeCell ref="I49:N54"/>
    <mergeCell ref="O49:AH54"/>
    <mergeCell ref="I97:N102"/>
    <mergeCell ref="O97:AH102"/>
    <mergeCell ref="I81:N86"/>
    <mergeCell ref="O81:AH86"/>
    <mergeCell ref="I65:N70"/>
    <mergeCell ref="O65:AH70"/>
    <mergeCell ref="DU53:EF56"/>
    <mergeCell ref="FE53:FW56"/>
    <mergeCell ref="I113:N118"/>
    <mergeCell ref="O113:AH118"/>
    <mergeCell ref="I144:N149"/>
    <mergeCell ref="O144:AH149"/>
    <mergeCell ref="BY141:CI145"/>
    <mergeCell ref="D174:AH179"/>
    <mergeCell ref="DH129:DW150"/>
    <mergeCell ref="BD137:BW154"/>
    <mergeCell ref="CR129:DG150"/>
    <mergeCell ref="AY127:BE131"/>
    <mergeCell ref="I129:N134"/>
    <mergeCell ref="O129:AH134"/>
    <mergeCell ref="I157:N162"/>
    <mergeCell ref="O157:AH162"/>
    <mergeCell ref="BU125:CL129"/>
    <mergeCell ref="AP113:BE126"/>
    <mergeCell ref="FG66:FV69"/>
    <mergeCell ref="HM83:IG87"/>
    <mergeCell ref="GV94:HO111"/>
    <mergeCell ref="FA105:FV109"/>
    <mergeCell ref="HS112:IH115"/>
    <mergeCell ref="GG99:GR102"/>
    <mergeCell ref="HQ99:II102"/>
    <mergeCell ref="GC141:GT144"/>
    <mergeCell ref="HS150:IH153"/>
    <mergeCell ref="GV137:HO154"/>
    <mergeCell ref="FA139:FV143"/>
    <mergeCell ref="DU121:EF124"/>
    <mergeCell ref="DU155:EF158"/>
    <mergeCell ref="EJ117:FC134"/>
    <mergeCell ref="EJ83:FC100"/>
    <mergeCell ref="BF127:BL131"/>
    <mergeCell ref="AN98:AY102"/>
    <mergeCell ref="BO120:BZ124"/>
    <mergeCell ref="AM64:BB85"/>
    <mergeCell ref="CR62:DG82"/>
    <mergeCell ref="FG100:FV103"/>
  </mergeCells>
  <phoneticPr fontId="2" type="noConversion"/>
  <conditionalFormatting sqref="CO101:CO102 CO104:CO105 CP102 CP104 BY103:CP103">
    <cfRule type="expression" dxfId="142" priority="126">
      <formula>$BZ$99&gt;0</formula>
    </cfRule>
  </conditionalFormatting>
  <conditionalFormatting sqref="ER39:EY43">
    <cfRule type="cellIs" dxfId="141" priority="19" operator="lessThan">
      <formula>0</formula>
    </cfRule>
  </conditionalFormatting>
  <conditionalFormatting sqref="ER5:EY9">
    <cfRule type="cellIs" dxfId="140" priority="14" operator="lessThan">
      <formula>0</formula>
    </cfRule>
  </conditionalFormatting>
  <conditionalFormatting sqref="ER175:EY179">
    <cfRule type="cellIs" dxfId="139" priority="13" operator="lessThan">
      <formula>0</formula>
    </cfRule>
  </conditionalFormatting>
  <conditionalFormatting sqref="ER73:EY77">
    <cfRule type="cellIs" dxfId="138" priority="12" operator="lessThan">
      <formula>0</formula>
    </cfRule>
  </conditionalFormatting>
  <conditionalFormatting sqref="ER107:EY111">
    <cfRule type="cellIs" dxfId="137" priority="11" operator="lessThan">
      <formula>0</formula>
    </cfRule>
  </conditionalFormatting>
  <conditionalFormatting sqref="ES141:EY145">
    <cfRule type="cellIs" dxfId="136" priority="10" operator="lessThan">
      <formula>0</formula>
    </cfRule>
  </conditionalFormatting>
  <conditionalFormatting sqref="HD127:HK131">
    <cfRule type="cellIs" dxfId="135" priority="5" operator="lessThan">
      <formula>0</formula>
    </cfRule>
  </conditionalFormatting>
  <conditionalFormatting sqref="HD84">
    <cfRule type="cellIs" dxfId="134" priority="4" operator="lessThan">
      <formula>0</formula>
    </cfRule>
  </conditionalFormatting>
  <conditionalFormatting sqref="GW84:HC88">
    <cfRule type="cellIs" dxfId="133" priority="3" operator="lessThan">
      <formula>0</formula>
    </cfRule>
  </conditionalFormatting>
  <conditionalFormatting sqref="GW127:HC131">
    <cfRule type="cellIs" dxfId="132" priority="2" operator="lessThan">
      <formula>0</formula>
    </cfRule>
  </conditionalFormatting>
  <conditionalFormatting sqref="BF127:BL131">
    <cfRule type="cellIs" dxfId="131" priority="1" operator="lessThan">
      <formula>0</formula>
    </cfRule>
  </conditionalFormatting>
  <pageMargins left="0.7" right="0.7" top="0.75" bottom="0.75" header="0.3" footer="0.3"/>
  <pageSetup scale="24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67" id="{00000000-000E-0000-0100-0000E2040000}">
            <xm:f>請填寫黃底!$B$181&gt;0</xm:f>
            <x14:dxf>
              <fill>
                <patternFill>
                  <bgColor theme="1"/>
                </patternFill>
              </fill>
            </x14:dxf>
          </x14:cfRule>
          <xm:sqref>CQ23:CQ103 EG21:EG25 EH22:EH24 CR23:EF23</xm:sqref>
        </x14:conditionalFormatting>
        <x14:conditionalFormatting xmlns:xm="http://schemas.microsoft.com/office/excel/2006/main">
          <x14:cfRule type="expression" priority="124" id="{00000000-000E-0000-0100-000007000000}">
            <xm:f>請填寫黃底!$B$56&gt;0</xm:f>
            <x14:dxf>
              <fill>
                <patternFill>
                  <bgColor theme="1"/>
                </patternFill>
              </fill>
            </x14:dxf>
          </x14:cfRule>
          <xm:sqref>CQ57:CQ103 EG55:EG59 EH56:EH58 CR57:EF57</xm:sqref>
        </x14:conditionalFormatting>
        <x14:conditionalFormatting xmlns:xm="http://schemas.microsoft.com/office/excel/2006/main">
          <x14:cfRule type="expression" priority="123" id="{00000000-000E-0000-0100-000006000000}">
            <xm:f>請填寫黃底!$B$81&gt;0</xm:f>
            <x14:dxf>
              <fill>
                <patternFill>
                  <bgColor theme="1"/>
                </patternFill>
              </fill>
            </x14:dxf>
          </x14:cfRule>
          <xm:sqref>CQ91:CQ103 EG89:EG93 EH90:EH92 CR91:EH91</xm:sqref>
        </x14:conditionalFormatting>
        <x14:conditionalFormatting xmlns:xm="http://schemas.microsoft.com/office/excel/2006/main">
          <x14:cfRule type="expression" priority="122" id="{00000000-000E-0000-0100-000005000000}">
            <xm:f>請填寫黃底!$B$156&gt;0</xm:f>
            <x14:dxf>
              <fill>
                <patternFill>
                  <bgColor theme="1"/>
                </patternFill>
              </fill>
            </x14:dxf>
          </x14:cfRule>
          <xm:sqref>CQ103:CQ193 EG191:EG195 EH192:EH194 CR193:EF193</xm:sqref>
        </x14:conditionalFormatting>
        <x14:conditionalFormatting xmlns:xm="http://schemas.microsoft.com/office/excel/2006/main">
          <x14:cfRule type="expression" priority="121" id="{00000000-000E-0000-0100-000004000000}">
            <xm:f>請填寫黃底!$B$131&gt;0</xm:f>
            <x14:dxf>
              <fill>
                <patternFill>
                  <bgColor theme="1"/>
                </patternFill>
              </fill>
            </x14:dxf>
          </x14:cfRule>
          <xm:sqref>CQ103:CQ159 EG157:EG161 EH158:EH160 CR159:EF159</xm:sqref>
        </x14:conditionalFormatting>
        <x14:conditionalFormatting xmlns:xm="http://schemas.microsoft.com/office/excel/2006/main">
          <x14:cfRule type="expression" priority="120" id="{00000000-000E-0000-0100-000003000000}">
            <xm:f>請填寫黃底!$B$106&gt;0</xm:f>
            <x14:dxf>
              <fill>
                <patternFill>
                  <bgColor theme="1"/>
                </patternFill>
              </fill>
            </x14:dxf>
          </x14:cfRule>
          <xm:sqref>CQ103:CQ125 EG123:EG127 EH124:EH126 CR125:EF125</xm:sqref>
        </x14:conditionalFormatting>
        <x14:conditionalFormatting xmlns:xm="http://schemas.microsoft.com/office/excel/2006/main">
          <x14:cfRule type="expression" priority="403" id="{26F251D5-33E5-44D2-B963-B5E4CEAF61AC}">
            <xm:f>請填寫黃底!$C$13&gt;0</xm:f>
            <x14:dxf>
              <fill>
                <patternFill>
                  <bgColor theme="1" tint="4.9989318521683403E-2"/>
                </patternFill>
              </fill>
            </x14:dxf>
          </x14:cfRule>
          <xm:sqref>I103:AH103 AI101:AI105 AJ102:AJ104</xm:sqref>
        </x14:conditionalFormatting>
        <x14:conditionalFormatting xmlns:xm="http://schemas.microsoft.com/office/excel/2006/main">
          <x14:cfRule type="expression" priority="407" id="{687C9EB5-8567-4660-9868-AD8C69FFA619}">
            <xm:f>請填寫黃底!$D$13&gt;0</xm:f>
            <x14:dxf>
              <fill>
                <patternFill>
                  <bgColor theme="1" tint="4.9989318521683403E-2"/>
                </patternFill>
              </fill>
            </x14:dxf>
          </x14:cfRule>
          <xm:sqref>I87:AH87 AI85:AI89 AJ86:AJ88</xm:sqref>
        </x14:conditionalFormatting>
        <x14:conditionalFormatting xmlns:xm="http://schemas.microsoft.com/office/excel/2006/main">
          <x14:cfRule type="expression" priority="408" id="{65B56261-EF96-4DE8-ADBB-8CE48EE9904C}">
            <xm:f>請填寫黃底!$E$13&gt;0</xm:f>
            <x14:dxf>
              <fill>
                <patternFill>
                  <bgColor theme="1" tint="4.9989318521683403E-2"/>
                </patternFill>
              </fill>
            </x14:dxf>
          </x14:cfRule>
          <xm:sqref>I71:AH71 AI69:AI73 AJ70:AJ72</xm:sqref>
        </x14:conditionalFormatting>
        <x14:conditionalFormatting xmlns:xm="http://schemas.microsoft.com/office/excel/2006/main">
          <x14:cfRule type="expression" priority="412" id="{25F586D2-7E3D-4002-9641-C77BEA25D9B3}">
            <xm:f>請填寫黃底!$F$13&gt;0</xm:f>
            <x14:dxf>
              <fill>
                <patternFill>
                  <bgColor theme="1" tint="4.9989318521683403E-2"/>
                </patternFill>
              </fill>
            </x14:dxf>
          </x14:cfRule>
          <xm:sqref>I55:AH55 AI53:AI57 AJ54:AJ56</xm:sqref>
        </x14:conditionalFormatting>
        <x14:conditionalFormatting xmlns:xm="http://schemas.microsoft.com/office/excel/2006/main">
          <x14:cfRule type="expression" priority="416" id="{E29C4AF6-5FFD-47B6-AAAE-1795717EAC24}">
            <xm:f>請填寫黃底!$G$13&gt;0</xm:f>
            <x14:dxf>
              <fill>
                <patternFill>
                  <bgColor theme="1" tint="4.9989318521683403E-2"/>
                </patternFill>
              </fill>
            </x14:dxf>
          </x14:cfRule>
          <xm:sqref>I119:AH119 AI117:AI121 AJ118:AJ120</xm:sqref>
        </x14:conditionalFormatting>
        <x14:conditionalFormatting xmlns:xm="http://schemas.microsoft.com/office/excel/2006/main">
          <x14:cfRule type="expression" priority="420" id="{A071CD21-71A5-4526-AA50-F1DA03C76444}">
            <xm:f>請填寫黃底!$H$13&gt;0</xm:f>
            <x14:dxf>
              <fill>
                <patternFill>
                  <bgColor theme="1" tint="4.9989318521683403E-2"/>
                </patternFill>
              </fill>
            </x14:dxf>
          </x14:cfRule>
          <xm:sqref>I135:AH135 AI133:AI137 AJ134:AJ136</xm:sqref>
        </x14:conditionalFormatting>
        <x14:conditionalFormatting xmlns:xm="http://schemas.microsoft.com/office/excel/2006/main">
          <x14:cfRule type="expression" priority="424" id="{BE7C8094-B22F-430A-A5A6-5D7A0AB3FD39}">
            <xm:f>請填寫黃底!$J$13&gt;0</xm:f>
            <x14:dxf>
              <fill>
                <patternFill>
                  <bgColor theme="1" tint="4.9989318521683403E-2"/>
                </patternFill>
              </fill>
            </x14:dxf>
          </x14:cfRule>
          <xm:sqref>I163:AH163 AI161:AI165 AJ162:AJ164</xm:sqref>
        </x14:conditionalFormatting>
        <x14:conditionalFormatting xmlns:xm="http://schemas.microsoft.com/office/excel/2006/main">
          <x14:cfRule type="expression" priority="428" id="{DA24A530-6190-4382-BC5B-E64695A145C9}">
            <xm:f>請填寫黃底!$C$13&gt;0</xm:f>
            <x14:dxf>
              <font>
                <b val="0"/>
                <i val="0"/>
                <strike val="0"/>
                <color theme="1"/>
              </font>
            </x14:dxf>
          </x14:cfRule>
          <xm:sqref>I97:N102</xm:sqref>
        </x14:conditionalFormatting>
        <x14:conditionalFormatting xmlns:xm="http://schemas.microsoft.com/office/excel/2006/main">
          <x14:cfRule type="expression" priority="429" id="{A1F24F1B-4297-47D7-9DFD-041FF8D28EA1}">
            <xm:f>請填寫黃底!$C$13&gt;0</xm:f>
            <x14:dxf>
              <font>
                <b val="0"/>
                <i val="0"/>
                <color theme="1"/>
              </font>
            </x14:dxf>
          </x14:cfRule>
          <xm:sqref>O97</xm:sqref>
        </x14:conditionalFormatting>
        <x14:conditionalFormatting xmlns:xm="http://schemas.microsoft.com/office/excel/2006/main">
          <x14:cfRule type="expression" priority="433" id="{5EDB8294-81E8-483D-AF32-AB261CF83B8D}">
            <xm:f>請填寫黃底!$D$13&gt;0</xm:f>
            <x14:dxf>
              <font>
                <b val="0"/>
                <i val="0"/>
                <strike val="0"/>
                <color theme="1"/>
              </font>
            </x14:dxf>
          </x14:cfRule>
          <xm:sqref>I81:N86</xm:sqref>
        </x14:conditionalFormatting>
        <x14:conditionalFormatting xmlns:xm="http://schemas.microsoft.com/office/excel/2006/main">
          <x14:cfRule type="expression" priority="434" id="{E9E0B245-2451-461F-A56F-7514ABEFD425}">
            <xm:f>請填寫黃底!$D$13&gt;0</xm:f>
            <x14:dxf>
              <font>
                <b val="0"/>
                <i val="0"/>
                <color theme="1"/>
              </font>
            </x14:dxf>
          </x14:cfRule>
          <xm:sqref>O81</xm:sqref>
        </x14:conditionalFormatting>
        <x14:conditionalFormatting xmlns:xm="http://schemas.microsoft.com/office/excel/2006/main">
          <x14:cfRule type="expression" priority="435" id="{16543B28-5F1D-4335-8C8B-2DA1C01FB200}">
            <xm:f>請填寫黃底!$E$13&gt;0</xm:f>
            <x14:dxf>
              <font>
                <b val="0"/>
                <i val="0"/>
                <strike val="0"/>
                <color theme="1"/>
              </font>
            </x14:dxf>
          </x14:cfRule>
          <xm:sqref>I65:N70</xm:sqref>
        </x14:conditionalFormatting>
        <x14:conditionalFormatting xmlns:xm="http://schemas.microsoft.com/office/excel/2006/main">
          <x14:cfRule type="expression" priority="436" id="{B6B2063A-5728-4498-B880-27CF220FA082}">
            <xm:f>請填寫黃底!$E$13&gt;0</xm:f>
            <x14:dxf>
              <font>
                <b val="0"/>
                <i val="0"/>
                <color theme="1"/>
              </font>
            </x14:dxf>
          </x14:cfRule>
          <xm:sqref>O65</xm:sqref>
        </x14:conditionalFormatting>
        <x14:conditionalFormatting xmlns:xm="http://schemas.microsoft.com/office/excel/2006/main">
          <x14:cfRule type="expression" priority="437" id="{0B0F1C85-F296-4B50-8C32-EB83FC4994D3}">
            <xm:f>請填寫黃底!$F$13&gt;0</xm:f>
            <x14:dxf>
              <font>
                <b val="0"/>
                <i val="0"/>
                <strike val="0"/>
                <color theme="1"/>
              </font>
            </x14:dxf>
          </x14:cfRule>
          <xm:sqref>I49:N54</xm:sqref>
        </x14:conditionalFormatting>
        <x14:conditionalFormatting xmlns:xm="http://schemas.microsoft.com/office/excel/2006/main">
          <x14:cfRule type="expression" priority="438" id="{457D41E9-162E-4C02-8865-FB4039E5A91A}">
            <xm:f>請填寫黃底!$F$13&gt;0</xm:f>
            <x14:dxf>
              <font>
                <b val="0"/>
                <i val="0"/>
                <color theme="1"/>
              </font>
            </x14:dxf>
          </x14:cfRule>
          <xm:sqref>O49</xm:sqref>
        </x14:conditionalFormatting>
        <x14:conditionalFormatting xmlns:xm="http://schemas.microsoft.com/office/excel/2006/main">
          <x14:cfRule type="expression" priority="439" id="{64FB31C3-F4BE-44C3-AE6C-56B4FF45B4DE}">
            <xm:f>請填寫黃底!$G$13&gt;0</xm:f>
            <x14:dxf>
              <font>
                <b val="0"/>
                <i val="0"/>
                <strike val="0"/>
                <color theme="1"/>
              </font>
            </x14:dxf>
          </x14:cfRule>
          <xm:sqref>I113:N118</xm:sqref>
        </x14:conditionalFormatting>
        <x14:conditionalFormatting xmlns:xm="http://schemas.microsoft.com/office/excel/2006/main">
          <x14:cfRule type="expression" priority="440" id="{7C8C78E9-0239-46E7-904A-31CD82598640}">
            <xm:f>請填寫黃底!$G$13&gt;0</xm:f>
            <x14:dxf>
              <font>
                <b val="0"/>
                <i val="0"/>
                <color theme="1"/>
              </font>
            </x14:dxf>
          </x14:cfRule>
          <xm:sqref>O113</xm:sqref>
        </x14:conditionalFormatting>
        <x14:conditionalFormatting xmlns:xm="http://schemas.microsoft.com/office/excel/2006/main">
          <x14:cfRule type="expression" priority="441" id="{FBC808C4-11BC-4E8D-B97F-5B6E45896498}">
            <xm:f>請填寫黃底!$H$13&gt;0</xm:f>
            <x14:dxf>
              <font>
                <b val="0"/>
                <i val="0"/>
                <strike val="0"/>
                <color theme="1"/>
              </font>
            </x14:dxf>
          </x14:cfRule>
          <xm:sqref>I129:N134</xm:sqref>
        </x14:conditionalFormatting>
        <x14:conditionalFormatting xmlns:xm="http://schemas.microsoft.com/office/excel/2006/main">
          <x14:cfRule type="expression" priority="442" id="{D285A202-6748-4ADC-95CF-A00DCD549582}">
            <xm:f>請填寫黃底!$H$13&gt;0</xm:f>
            <x14:dxf>
              <font>
                <b val="0"/>
                <i val="0"/>
                <color theme="1"/>
              </font>
            </x14:dxf>
          </x14:cfRule>
          <xm:sqref>O129</xm:sqref>
        </x14:conditionalFormatting>
        <x14:conditionalFormatting xmlns:xm="http://schemas.microsoft.com/office/excel/2006/main">
          <x14:cfRule type="expression" priority="443" id="{34AF335C-DDB8-43D8-B0C8-3368C17AF7C2}">
            <xm:f>請填寫黃底!$J$13&gt;0</xm:f>
            <x14:dxf>
              <font>
                <b val="0"/>
                <i val="0"/>
                <strike val="0"/>
                <color theme="1"/>
              </font>
            </x14:dxf>
          </x14:cfRule>
          <xm:sqref>I157:N162</xm:sqref>
        </x14:conditionalFormatting>
        <x14:conditionalFormatting xmlns:xm="http://schemas.microsoft.com/office/excel/2006/main">
          <x14:cfRule type="expression" priority="444" id="{4BFF1838-4B61-4014-A36F-D8A9BBAB7B31}">
            <xm:f>請填寫黃底!$J$13&gt;0</xm:f>
            <x14:dxf>
              <font>
                <b val="0"/>
                <i val="0"/>
                <color theme="1"/>
              </font>
            </x14:dxf>
          </x14:cfRule>
          <xm:sqref>O157</xm:sqref>
        </x14:conditionalFormatting>
        <x14:conditionalFormatting xmlns:xm="http://schemas.microsoft.com/office/excel/2006/main">
          <x14:cfRule type="expression" priority="445" id="{FF1B347D-0CEF-4C3C-9FF4-91E772F3EC35}">
            <xm:f>請填寫黃底!$K$13&gt;0</xm:f>
            <x14:dxf>
              <fill>
                <patternFill>
                  <bgColor theme="1" tint="4.9989318521683403E-2"/>
                </patternFill>
              </fill>
            </x14:dxf>
          </x14:cfRule>
          <xm:sqref>I150:AH150 AI148:AI152 AJ149:AJ151</xm:sqref>
        </x14:conditionalFormatting>
        <x14:conditionalFormatting xmlns:xm="http://schemas.microsoft.com/office/excel/2006/main">
          <x14:cfRule type="expression" priority="449" id="{15D93A98-D125-4825-A2F7-07034AC1230A}">
            <xm:f>請填寫黃底!$K$13&gt;0</xm:f>
            <x14:dxf>
              <font>
                <b val="0"/>
                <i val="0"/>
                <strike val="0"/>
                <color theme="1"/>
              </font>
            </x14:dxf>
          </x14:cfRule>
          <xm:sqref>I144:N149</xm:sqref>
        </x14:conditionalFormatting>
        <x14:conditionalFormatting xmlns:xm="http://schemas.microsoft.com/office/excel/2006/main">
          <x14:cfRule type="expression" priority="450" id="{955E2274-2D84-481F-9BAC-B68ED8D3F2CF}">
            <xm:f>請填寫黃底!$K$13&gt;0</xm:f>
            <x14:dxf>
              <font>
                <b val="0"/>
                <i val="0"/>
                <color theme="1"/>
              </font>
            </x14:dxf>
          </x14:cfRule>
          <xm:sqref>O144</xm:sqref>
        </x14:conditionalFormatting>
        <x14:conditionalFormatting xmlns:xm="http://schemas.microsoft.com/office/excel/2006/main">
          <x14:cfRule type="expression" priority="451" id="{FE74C8A4-7F92-4FC4-BEEA-49B4C79B79A4}">
            <xm:f>請填寫黃底!$I$13&gt;0</xm:f>
            <x14:dxf>
              <fill>
                <patternFill>
                  <bgColor theme="1" tint="4.9989318521683403E-2"/>
                </patternFill>
              </fill>
            </x14:dxf>
          </x14:cfRule>
          <xm:sqref>I180:AH180 AI178:AI182 AJ179:AJ181</xm:sqref>
        </x14:conditionalFormatting>
        <x14:conditionalFormatting xmlns:xm="http://schemas.microsoft.com/office/excel/2006/main">
          <x14:cfRule type="expression" priority="455" id="{F1AC195C-1D53-45A8-8FEE-8A70AC3AD90B}">
            <xm:f>請填寫黃底!$I$13&gt;0</xm:f>
            <x14:dxf>
              <font>
                <b val="0"/>
                <i val="0"/>
                <color theme="1"/>
              </font>
            </x14:dxf>
          </x14:cfRule>
          <xm:sqref>D174</xm:sqref>
        </x14:conditionalFormatting>
        <x14:conditionalFormatting xmlns:xm="http://schemas.microsoft.com/office/excel/2006/main">
          <x14:cfRule type="expression" priority="1037" id="{F36A56BD-658C-4642-8CD4-521BBA12C70A}">
            <xm:f>請填寫黃底!$G$25&gt;0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BY140 CA140 CC140 CE140 CE138 CE136 CE134 CE132 CE130 CC130 CA130 BY130 BW130 BU130 BU132 BT135:BV135 BS134:BW134</xm:sqref>
        </x14:conditionalFormatting>
        <x14:conditionalFormatting xmlns:xm="http://schemas.microsoft.com/office/excel/2006/main">
          <x14:cfRule type="expression" priority="1156" id="{25E1B7ED-0990-4F5D-9383-EE3E53A34D1F}">
            <xm:f>ROUND(請填寫黃底!$E$25,1)&gt;0</xm:f>
            <x14:dxf>
              <fill>
                <patternFill>
                  <bgColor theme="1"/>
                </patternFill>
              </fill>
            </x14:dxf>
          </x14:cfRule>
          <xm:sqref>BE132:BE135 BD132 BC133:BD133 BF132 BF133:BG133</xm:sqref>
        </x14:conditionalFormatting>
        <x14:conditionalFormatting xmlns:xm="http://schemas.microsoft.com/office/excel/2006/main">
          <x14:cfRule type="expression" priority="1161" id="{CC424F03-11B2-4E77-8ECD-40535F5942D8}">
            <xm:f>請填寫黃底!$E$25=0</xm:f>
            <x14:dxf>
              <font>
                <color theme="0"/>
              </font>
            </x14:dxf>
          </x14:cfRule>
          <xm:sqref>AY127 BF127</xm:sqref>
        </x14:conditionalFormatting>
        <x14:conditionalFormatting xmlns:xm="http://schemas.microsoft.com/office/excel/2006/main">
          <x14:cfRule type="expression" priority="1333" id="{9496C613-E8F0-4128-A01C-4411AF780B3A}">
            <xm:f>請填寫黃底!$B$30&gt;0</xm:f>
            <x14:dxf>
              <fill>
                <patternFill>
                  <bgColor theme="1"/>
                </patternFill>
              </fill>
            </x14:dxf>
          </x14:cfRule>
          <xm:sqref>BL134:BP134 BM135:BO135 BC136:BX136 BX137:BX155 BC155:BW155 BC137:BC154 BN113:BN135</xm:sqref>
        </x14:conditionalFormatting>
        <x14:conditionalFormatting xmlns:xm="http://schemas.microsoft.com/office/excel/2006/main">
          <x14:cfRule type="expression" priority="118" id="{BD439B49-228E-4678-B094-DD0E5F56D911}">
            <xm:f>請填寫黃底!$E$175&gt;0</xm:f>
            <x14:dxf>
              <fill>
                <patternFill>
                  <bgColor theme="1"/>
                </patternFill>
              </fill>
            </x14:dxf>
          </x14:cfRule>
          <xm:sqref>EO10:EO13 EN10 EM11:EN11 EP10 EP11:EQ11</xm:sqref>
        </x14:conditionalFormatting>
        <x14:conditionalFormatting xmlns:xm="http://schemas.microsoft.com/office/excel/2006/main">
          <x14:cfRule type="expression" priority="116" id="{B3A8D54B-F1F8-4D8D-85FC-1063E091C050}">
            <xm:f>請填寫黃底!$E$50&gt;0</xm:f>
            <x14:dxf>
              <fill>
                <patternFill>
                  <bgColor theme="1"/>
                </patternFill>
              </fill>
            </x14:dxf>
          </x14:cfRule>
          <xm:sqref>EO44:EO47 EN44 EM45:EN45 EP44 EP45:EQ45</xm:sqref>
        </x14:conditionalFormatting>
        <x14:conditionalFormatting xmlns:xm="http://schemas.microsoft.com/office/excel/2006/main">
          <x14:cfRule type="expression" priority="117" id="{7F4B1426-B30C-47AF-BA6D-A324B5DAA155}">
            <xm:f>請填寫黃底!$E$50=0</xm:f>
            <x14:dxf>
              <font>
                <color theme="0"/>
              </font>
            </x14:dxf>
          </x14:cfRule>
          <xm:sqref>EI39 ER39</xm:sqref>
        </x14:conditionalFormatting>
        <x14:conditionalFormatting xmlns:xm="http://schemas.microsoft.com/office/excel/2006/main">
          <x14:cfRule type="expression" priority="114" id="{F72B86EC-FB6F-4C12-B55A-0FD872C3CE1E}">
            <xm:f>請填寫黃底!$E$75&gt;0</xm:f>
            <x14:dxf>
              <fill>
                <patternFill>
                  <bgColor theme="1"/>
                </patternFill>
              </fill>
            </x14:dxf>
          </x14:cfRule>
          <xm:sqref>EO78:EO81 EN78 EM79:EN79 EP78 EP79:EQ79</xm:sqref>
        </x14:conditionalFormatting>
        <x14:conditionalFormatting xmlns:xm="http://schemas.microsoft.com/office/excel/2006/main">
          <x14:cfRule type="expression" priority="115" id="{AFC6746F-3390-43B0-906B-4022D468CE25}">
            <xm:f>請填寫黃底!$E$75=0</xm:f>
            <x14:dxf>
              <font>
                <color theme="0"/>
              </font>
            </x14:dxf>
          </x14:cfRule>
          <xm:sqref>EI73 ER73</xm:sqref>
        </x14:conditionalFormatting>
        <x14:conditionalFormatting xmlns:xm="http://schemas.microsoft.com/office/excel/2006/main">
          <x14:cfRule type="expression" priority="112" id="{93AB13FA-F6D9-4519-869F-4ECE6D90F44F}">
            <xm:f>請填寫黃底!$E$100&gt;0</xm:f>
            <x14:dxf>
              <fill>
                <patternFill>
                  <bgColor theme="1"/>
                </patternFill>
              </fill>
            </x14:dxf>
          </x14:cfRule>
          <xm:sqref>EO112:EO115 EN112 EM113:EN113 EP112 EP113:EQ113</xm:sqref>
        </x14:conditionalFormatting>
        <x14:conditionalFormatting xmlns:xm="http://schemas.microsoft.com/office/excel/2006/main">
          <x14:cfRule type="expression" priority="113" id="{4FFB5F6B-A47C-432C-BD8B-DADD8F95DF50}">
            <xm:f>請填寫黃底!$E$100=0</xm:f>
            <x14:dxf>
              <font>
                <color theme="0"/>
              </font>
            </x14:dxf>
          </x14:cfRule>
          <xm:sqref>EI107 ER107</xm:sqref>
        </x14:conditionalFormatting>
        <x14:conditionalFormatting xmlns:xm="http://schemas.microsoft.com/office/excel/2006/main">
          <x14:cfRule type="expression" priority="110" id="{7FD4FAFB-15D4-4436-BE31-B0A3994E4494}">
            <xm:f>請填寫黃底!$E$125&gt;0</xm:f>
            <x14:dxf>
              <fill>
                <patternFill>
                  <bgColor theme="1"/>
                </patternFill>
              </fill>
            </x14:dxf>
          </x14:cfRule>
          <xm:sqref>EO146:EO149 EN146 EM147:EN147 EP146 EP147:EQ147</xm:sqref>
        </x14:conditionalFormatting>
        <x14:conditionalFormatting xmlns:xm="http://schemas.microsoft.com/office/excel/2006/main">
          <x14:cfRule type="expression" priority="111" id="{790D0125-1576-4BF9-872F-F057841F9A8A}">
            <xm:f>請填寫黃底!$E$125=0</xm:f>
            <x14:dxf>
              <font>
                <color theme="0"/>
              </font>
            </x14:dxf>
          </x14:cfRule>
          <xm:sqref>EI141 ES141</xm:sqref>
        </x14:conditionalFormatting>
        <x14:conditionalFormatting xmlns:xm="http://schemas.microsoft.com/office/excel/2006/main">
          <x14:cfRule type="expression" priority="108" id="{76D9B9A4-6B5F-4635-9533-DA7EC1A8EC28}">
            <xm:f>請填寫黃底!$E$150&gt;0</xm:f>
            <x14:dxf>
              <fill>
                <patternFill>
                  <bgColor theme="1"/>
                </patternFill>
              </fill>
            </x14:dxf>
          </x14:cfRule>
          <xm:sqref>EO180:EO183 EN180 EM181:EN181 EP180 EP181:EQ181</xm:sqref>
        </x14:conditionalFormatting>
        <x14:conditionalFormatting xmlns:xm="http://schemas.microsoft.com/office/excel/2006/main">
          <x14:cfRule type="expression" priority="109" id="{A822CDC2-1204-4ECA-9F9E-11BDB64DB719}">
            <xm:f>請填寫黃底!$E$150=0</xm:f>
            <x14:dxf>
              <font>
                <color theme="0"/>
              </font>
            </x14:dxf>
          </x14:cfRule>
          <xm:sqref>EI175 ER175</xm:sqref>
        </x14:conditionalFormatting>
        <x14:conditionalFormatting xmlns:xm="http://schemas.microsoft.com/office/excel/2006/main">
          <x14:cfRule type="expression" priority="107" id="{AE918A33-1792-4E97-9E6F-57864CAC782E}">
            <xm:f>請填寫黃底!$G$156&gt;0</xm:f>
            <x14:dxf>
              <fill>
                <patternFill>
                  <bgColor theme="1"/>
                </patternFill>
              </fill>
            </x14:dxf>
          </x14:cfRule>
          <xm:sqref>FE193:FY193 FY192 FY194 FX191:FX192 FX194:FX195</xm:sqref>
        </x14:conditionalFormatting>
        <x14:conditionalFormatting xmlns:xm="http://schemas.microsoft.com/office/excel/2006/main">
          <x14:cfRule type="expression" priority="106" id="{5FD42C4A-AD14-4690-B28C-671A22A80982}">
            <xm:f>請填寫黃底!$G$131&gt;0</xm:f>
            <x14:dxf>
              <fill>
                <patternFill>
                  <bgColor theme="1"/>
                </patternFill>
              </fill>
            </x14:dxf>
          </x14:cfRule>
          <xm:sqref>FE159:FY159 FY158 FY160 FX157:FX158 FX160:FX161</xm:sqref>
        </x14:conditionalFormatting>
        <x14:conditionalFormatting xmlns:xm="http://schemas.microsoft.com/office/excel/2006/main">
          <x14:cfRule type="expression" priority="105" id="{473E4C07-48DA-4905-A9D2-CA87FFB0579C}">
            <xm:f>請填寫黃底!$G$106&gt;0</xm:f>
            <x14:dxf>
              <fill>
                <patternFill>
                  <bgColor theme="1"/>
                </patternFill>
              </fill>
            </x14:dxf>
          </x14:cfRule>
          <xm:sqref>FE125:FY125 FY124 FY126 FX123:FX124 FX126:FX127</xm:sqref>
        </x14:conditionalFormatting>
        <x14:conditionalFormatting xmlns:xm="http://schemas.microsoft.com/office/excel/2006/main">
          <x14:cfRule type="expression" priority="104" id="{3DED2BAA-2D47-4D3D-A3ED-1EA04FB7E5AD}">
            <xm:f>請填寫黃底!$G$81&gt;0</xm:f>
            <x14:dxf>
              <fill>
                <patternFill>
                  <bgColor theme="1"/>
                </patternFill>
              </fill>
            </x14:dxf>
          </x14:cfRule>
          <xm:sqref>FE91:FY91 FY90 FY92 FX89:FX90 FX92:FX93</xm:sqref>
        </x14:conditionalFormatting>
        <x14:conditionalFormatting xmlns:xm="http://schemas.microsoft.com/office/excel/2006/main">
          <x14:cfRule type="expression" priority="103" id="{ECDDE1EA-0637-4F89-9684-A5B750EBE7D7}">
            <xm:f>請填寫黃底!$G$56&gt;0</xm:f>
            <x14:dxf>
              <fill>
                <patternFill>
                  <bgColor theme="1"/>
                </patternFill>
              </fill>
            </x14:dxf>
          </x14:cfRule>
          <xm:sqref>FE57:FY57 FY56 FY58 FX55:FX56 FX58:FX59</xm:sqref>
        </x14:conditionalFormatting>
        <x14:conditionalFormatting xmlns:xm="http://schemas.microsoft.com/office/excel/2006/main">
          <x14:cfRule type="expression" priority="102" id="{5166E7D9-C95D-4F6F-8E8A-A46059FEDFE2}">
            <xm:f>請填寫黃底!$G$181&gt;0</xm:f>
            <x14:dxf>
              <fill>
                <patternFill>
                  <bgColor theme="1"/>
                </patternFill>
              </fill>
            </x14:dxf>
          </x14:cfRule>
          <xm:sqref>FE23:FY23 FY22 FY24 FX21:FX22 FX24:FX25</xm:sqref>
        </x14:conditionalFormatting>
        <x14:conditionalFormatting xmlns:xm="http://schemas.microsoft.com/office/excel/2006/main">
          <x14:cfRule type="expression" priority="101" id="{6FDF2D8F-E5BA-4A3F-A555-6115DD69AA59}">
            <xm:f>請填寫黃底!$G$156&gt;0</xm:f>
            <x14:dxf>
              <fill>
                <patternFill>
                  <bgColor theme="1"/>
                </patternFill>
              </fill>
            </x14:dxf>
          </x14:cfRule>
          <xm:sqref>FZ93:FZ193</xm:sqref>
        </x14:conditionalFormatting>
        <x14:conditionalFormatting xmlns:xm="http://schemas.microsoft.com/office/excel/2006/main">
          <x14:cfRule type="expression" priority="100" id="{54FBDA58-3BF3-48BC-849E-AC689FFD1269}">
            <xm:f>請填寫黃底!$G$131&gt;0</xm:f>
            <x14:dxf>
              <fill>
                <patternFill>
                  <bgColor theme="1"/>
                </patternFill>
              </fill>
            </x14:dxf>
          </x14:cfRule>
          <xm:sqref>FZ93:FZ159</xm:sqref>
        </x14:conditionalFormatting>
        <x14:conditionalFormatting xmlns:xm="http://schemas.microsoft.com/office/excel/2006/main">
          <x14:cfRule type="expression" priority="99" id="{2E98531F-569E-4531-9A84-BE2B7B0E076E}">
            <xm:f>請填寫黃底!$G$106&gt;0</xm:f>
            <x14:dxf>
              <fill>
                <patternFill>
                  <bgColor theme="1"/>
                </patternFill>
              </fill>
            </x14:dxf>
          </x14:cfRule>
          <xm:sqref>FZ93:FZ125</xm:sqref>
        </x14:conditionalFormatting>
        <x14:conditionalFormatting xmlns:xm="http://schemas.microsoft.com/office/excel/2006/main">
          <x14:cfRule type="expression" priority="98" id="{AFE99A3D-8723-47B3-B70F-F18F24419C9B}">
            <xm:f>請填寫黃底!$G$181&gt;0</xm:f>
            <x14:dxf>
              <fill>
                <patternFill>
                  <bgColor theme="1"/>
                </patternFill>
              </fill>
            </x14:dxf>
          </x14:cfRule>
          <xm:sqref>FZ23:FZ103</xm:sqref>
        </x14:conditionalFormatting>
        <x14:conditionalFormatting xmlns:xm="http://schemas.microsoft.com/office/excel/2006/main">
          <x14:cfRule type="expression" priority="97" id="{DB46A7C1-5E4C-423B-904F-0C8622010648}">
            <xm:f>請填寫黃底!$G$56&gt;0</xm:f>
            <x14:dxf>
              <fill>
                <patternFill>
                  <bgColor theme="1"/>
                </patternFill>
              </fill>
            </x14:dxf>
          </x14:cfRule>
          <xm:sqref>FZ57:FZ93</xm:sqref>
        </x14:conditionalFormatting>
        <x14:conditionalFormatting xmlns:xm="http://schemas.microsoft.com/office/excel/2006/main">
          <x14:cfRule type="expression" priority="96" id="{609DD24A-F7BA-42A8-AC5E-86168815AAEB}">
            <xm:f>請填寫黃底!$G$81&gt;0</xm:f>
            <x14:dxf>
              <fill>
                <patternFill>
                  <bgColor theme="1"/>
                </patternFill>
              </fill>
            </x14:dxf>
          </x14:cfRule>
          <xm:sqref>FZ91:FZ93</xm:sqref>
        </x14:conditionalFormatting>
        <x14:conditionalFormatting xmlns:xm="http://schemas.microsoft.com/office/excel/2006/main">
          <x14:cfRule type="expression" priority="95" id="{0808C80A-3A2D-4FF6-907F-F7A1115E0BF0}">
            <xm:f>請填寫黃底!$B$181</xm:f>
            <x14:dxf>
              <fill>
                <patternFill>
                  <bgColor theme="1"/>
                </patternFill>
              </fill>
            </x14:dxf>
          </x14:cfRule>
          <xm:sqref>EI14:FD14 FD15:FD33 EI33:FC33 EI15:EI32</xm:sqref>
        </x14:conditionalFormatting>
        <x14:conditionalFormatting xmlns:xm="http://schemas.microsoft.com/office/excel/2006/main">
          <x14:cfRule type="expression" priority="94" id="{F105FA27-46C7-4FED-A896-AAF694E49C56}">
            <xm:f>請填寫黃底!$G$175&gt;0</xm:f>
            <x14:dxf>
              <fill>
                <patternFill>
                  <bgColor rgb="FF00B050"/>
                </patternFill>
              </fill>
            </x14:dxf>
          </x14:cfRule>
          <xm:sqref>FE18 FG18 FI18 FK18 FK16 FK14 FK12 FK10 FK8 FI8 FG8 FE8 FC8 FA8 FA10 EZ13:FB13 EY12:FC12</xm:sqref>
        </x14:conditionalFormatting>
        <x14:conditionalFormatting xmlns:xm="http://schemas.microsoft.com/office/excel/2006/main">
          <x14:cfRule type="expression" priority="93" id="{7856168E-2835-4E14-B919-A6F068D08F6C}">
            <xm:f>請填寫黃底!$B$56&gt;0</xm:f>
            <x14:dxf>
              <fill>
                <patternFill>
                  <bgColor theme="1"/>
                </patternFill>
              </fill>
            </x14:dxf>
          </x14:cfRule>
          <xm:sqref>EI48:FD48 FD49:FD67 EI67:FC67 EI49:EI66</xm:sqref>
        </x14:conditionalFormatting>
        <x14:conditionalFormatting xmlns:xm="http://schemas.microsoft.com/office/excel/2006/main">
          <x14:cfRule type="expression" priority="92" id="{C5D136A1-3F6D-4095-BFD4-5EE366331759}">
            <xm:f>請填寫黃底!$G$50&gt;0</xm:f>
            <x14:dxf>
              <fill>
                <patternFill>
                  <bgColor rgb="FF00B050"/>
                </patternFill>
              </fill>
            </x14:dxf>
          </x14:cfRule>
          <xm:sqref>FE52 FG52 FI52 FK52 FK50 FK48 FK46 FK44 FK42 FI42 FG42 FE42 FC42 FA42 FA44 EZ47:FB47 EY46:FC46</xm:sqref>
        </x14:conditionalFormatting>
        <x14:conditionalFormatting xmlns:xm="http://schemas.microsoft.com/office/excel/2006/main">
          <x14:cfRule type="expression" priority="91" id="{F9637B65-5245-4FD7-A6C9-E330D333020C}">
            <xm:f>請填寫黃底!$B$81&gt;0</xm:f>
            <x14:dxf>
              <fill>
                <patternFill>
                  <bgColor theme="1"/>
                </patternFill>
              </fill>
            </x14:dxf>
          </x14:cfRule>
          <xm:sqref>EI82:FD82 FD83:FD101 EI101:FC101 EI83:EI100</xm:sqref>
        </x14:conditionalFormatting>
        <x14:conditionalFormatting xmlns:xm="http://schemas.microsoft.com/office/excel/2006/main">
          <x14:cfRule type="expression" priority="90" id="{2A567200-DE6F-4EA6-9694-B038B109A2E1}">
            <xm:f>請填寫黃底!$G$75&gt;0</xm:f>
            <x14:dxf>
              <fill>
                <patternFill>
                  <bgColor rgb="FF00B050"/>
                </patternFill>
              </fill>
            </x14:dxf>
          </x14:cfRule>
          <xm:sqref>FE86 FG86 FI86 FK86 FK84 FK82 FK80 FK78 FK76 FI76 FG76 FE76 FC76 FA76 FA78 EZ81:FB81 EY80:FC80</xm:sqref>
        </x14:conditionalFormatting>
        <x14:conditionalFormatting xmlns:xm="http://schemas.microsoft.com/office/excel/2006/main">
          <x14:cfRule type="expression" priority="89" id="{F10C6CAD-E5C5-48EF-A7FF-AB18A7DA591B}">
            <xm:f>請填寫黃底!$B$106&gt;0</xm:f>
            <x14:dxf>
              <fill>
                <patternFill>
                  <bgColor theme="1"/>
                </patternFill>
              </fill>
            </x14:dxf>
          </x14:cfRule>
          <xm:sqref>EI116:EI135 EJ135:FD135 FD117:FD134 EJ116:FD116</xm:sqref>
        </x14:conditionalFormatting>
        <x14:conditionalFormatting xmlns:xm="http://schemas.microsoft.com/office/excel/2006/main">
          <x14:cfRule type="expression" priority="88" id="{BADE61FE-8A8E-43AA-A025-A66064F61CCF}">
            <xm:f>請填寫黃底!$G$100&gt;0</xm:f>
            <x14:dxf>
              <fill>
                <patternFill>
                  <bgColor rgb="FF00B050"/>
                </patternFill>
              </fill>
            </x14:dxf>
          </x14:cfRule>
          <xm:sqref>FE120 FG120 FI120 FK120 FK118 FK116 FK114 FK112 FK110 FI110 FG110 FE110 FC110 FA110 FA112 EZ115:FB115 EY114:FC114</xm:sqref>
        </x14:conditionalFormatting>
        <x14:conditionalFormatting xmlns:xm="http://schemas.microsoft.com/office/excel/2006/main">
          <x14:cfRule type="expression" priority="87" id="{7B259627-245C-4E38-8476-1130A1E0DC40}">
            <xm:f>請填寫黃底!$B$131&gt;0</xm:f>
            <x14:dxf>
              <fill>
                <patternFill>
                  <bgColor theme="1"/>
                </patternFill>
              </fill>
            </x14:dxf>
          </x14:cfRule>
          <xm:sqref>EI150:FD150 FD151:FD169 EI169:FC169 EI151:EI168</xm:sqref>
        </x14:conditionalFormatting>
        <x14:conditionalFormatting xmlns:xm="http://schemas.microsoft.com/office/excel/2006/main">
          <x14:cfRule type="expression" priority="86" id="{CA2E9D0A-933E-4621-BE15-CA57D53D487A}">
            <xm:f>請填寫黃底!$G$125&gt;0</xm:f>
            <x14:dxf>
              <fill>
                <patternFill>
                  <bgColor rgb="FF00B050"/>
                </patternFill>
              </fill>
            </x14:dxf>
          </x14:cfRule>
          <xm:sqref>FE154 FG154 FI154 FK154 FK152 FK150 FK148 FK146 FK144 FI144 FG144 FE144 FC144 FA144 FA146 EZ149:FB149 EY148:FC148</xm:sqref>
        </x14:conditionalFormatting>
        <x14:conditionalFormatting xmlns:xm="http://schemas.microsoft.com/office/excel/2006/main">
          <x14:cfRule type="expression" priority="85" id="{E12B5EFC-E918-4173-A3A4-523E8765A68B}">
            <xm:f>請填寫黃底!$B$156&gt;0</xm:f>
            <x14:dxf>
              <fill>
                <patternFill>
                  <bgColor theme="1"/>
                </patternFill>
              </fill>
            </x14:dxf>
          </x14:cfRule>
          <xm:sqref>EI184:FC184 FD184:FD203 EI203:FC203 EI185:EI202</xm:sqref>
        </x14:conditionalFormatting>
        <x14:conditionalFormatting xmlns:xm="http://schemas.microsoft.com/office/excel/2006/main">
          <x14:cfRule type="expression" priority="84" id="{A72349B4-3322-4FD1-8193-5335868BD465}">
            <xm:f>請填寫黃底!$G$150&gt;0</xm:f>
            <x14:dxf>
              <fill>
                <patternFill>
                  <bgColor rgb="FF00B050"/>
                </patternFill>
              </fill>
            </x14:dxf>
          </x14:cfRule>
          <xm:sqref>FE188 FG188 FI188 FK188 FK186 FK184 FK182 FK180 FK178 FI178 FG178 FE178 FC178 FA178 FA180 EZ183:FB183 EY182:FC182</xm:sqref>
        </x14:conditionalFormatting>
        <x14:conditionalFormatting xmlns:xm="http://schemas.microsoft.com/office/excel/2006/main">
          <x14:cfRule type="expression" priority="83" id="{E3538A06-D8DB-476F-9EF8-6C6B8F19E5A9}">
            <xm:f>請填寫黃底!$G$31&gt;0</xm:f>
            <x14:dxf>
              <fill>
                <patternFill>
                  <bgColor theme="1"/>
                </patternFill>
              </fill>
            </x14:dxf>
          </x14:cfRule>
          <xm:sqref>FY213 FY215 FX212:FX213 FX215:FX216 BN172 BP214:FY214</xm:sqref>
        </x14:conditionalFormatting>
        <x14:conditionalFormatting xmlns:xm="http://schemas.microsoft.com/office/excel/2006/main">
          <x14:cfRule type="expression" priority="82" id="{45444A20-4853-47B0-8622-C01FEACA5B98}">
            <xm:f>請填寫黃底!$B$206</xm:f>
            <x14:dxf>
              <fill>
                <patternFill>
                  <bgColor theme="1"/>
                </patternFill>
              </fill>
            </x14:dxf>
          </x14:cfRule>
          <xm:sqref>GA103:GR103 GS101:GS105 GT102:GT104</xm:sqref>
        </x14:conditionalFormatting>
        <x14:conditionalFormatting xmlns:xm="http://schemas.microsoft.com/office/excel/2006/main">
          <x14:cfRule type="expression" priority="81" id="{77FAB4D4-6E60-4842-848A-6B7F5FF748E0}">
            <xm:f>請填寫黃底!$B$206&gt;0</xm:f>
            <x14:dxf>
              <fill>
                <patternFill>
                  <bgColor theme="1"/>
                </patternFill>
              </fill>
            </x14:dxf>
          </x14:cfRule>
          <xm:sqref>GU93:HP93 HP94:HP112 GU112:HO112 GU94:GU111</xm:sqref>
        </x14:conditionalFormatting>
        <x14:conditionalFormatting xmlns:xm="http://schemas.microsoft.com/office/excel/2006/main">
          <x14:cfRule type="expression" priority="80" id="{68995691-6E2F-4189-8298-60C3411F769A}">
            <xm:f>請填寫黃底!$G$206&gt;0</xm:f>
            <x14:dxf>
              <fill>
                <patternFill>
                  <bgColor theme="1"/>
                </patternFill>
              </fill>
            </x14:dxf>
          </x14:cfRule>
          <xm:sqref>IK102 IK104 IJ101:IJ102 IJ104:IJ105 HQ103:IK103</xm:sqref>
        </x14:conditionalFormatting>
        <x14:conditionalFormatting xmlns:xm="http://schemas.microsoft.com/office/excel/2006/main">
          <x14:cfRule type="expression" priority="79" id="{FA3F0C41-B9ED-497C-AA3B-DB1BA0E9C7CD}">
            <xm:f>請填寫黃底!$E$200&gt;0</xm:f>
            <x14:dxf>
              <fill>
                <patternFill>
                  <bgColor theme="1"/>
                </patternFill>
              </fill>
            </x14:dxf>
          </x14:cfRule>
          <xm:sqref>HA91:HA92 GY90:HC90 GZ89:HB89</xm:sqref>
        </x14:conditionalFormatting>
        <x14:conditionalFormatting xmlns:xm="http://schemas.microsoft.com/office/excel/2006/main">
          <x14:cfRule type="expression" priority="77" id="{5A0DA6B1-4560-488E-85D7-56813D946CC0}">
            <xm:f>請填寫黃底!$G$150=0</xm:f>
            <x14:dxf>
              <font>
                <color theme="0"/>
              </font>
            </x14:dxf>
          </x14:cfRule>
          <xm:sqref>HM83</xm:sqref>
        </x14:conditionalFormatting>
        <x14:conditionalFormatting xmlns:xm="http://schemas.microsoft.com/office/excel/2006/main">
          <x14:cfRule type="expression" priority="76" id="{A34C13C9-ED74-42E9-BC33-1B99775F4483}">
            <xm:f>請填寫黃底!$G$200&gt;0</xm:f>
            <x14:dxf>
              <fill>
                <patternFill>
                  <bgColor rgb="FF00B050"/>
                </patternFill>
              </fill>
            </x14:dxf>
          </x14:cfRule>
          <xm:sqref>HQ98 HS98 HU98 HW98 HW96 HW94 HW92 HW90 HW88 HU88 HS88 HQ88 HO88 HM88 HM90 HK91:HO91 HL92:HN92</xm:sqref>
        </x14:conditionalFormatting>
        <x14:conditionalFormatting xmlns:xm="http://schemas.microsoft.com/office/excel/2006/main">
          <x14:cfRule type="expression" priority="74" id="{CC395A87-9FDA-4BA5-BBBA-F94CD4751B1D}">
            <xm:f>請填寫黃底!$G$31&gt;0</xm:f>
            <x14:dxf>
              <fill>
                <patternFill>
                  <bgColor theme="1"/>
                </patternFill>
              </fill>
            </x14:dxf>
          </x14:cfRule>
          <xm:sqref>BN156:BN171</xm:sqref>
        </x14:conditionalFormatting>
        <x14:conditionalFormatting xmlns:xm="http://schemas.microsoft.com/office/excel/2006/main">
          <x14:cfRule type="expression" priority="73" id="{0E6B8E2C-F79E-4769-9E40-5DA4C999F0C9}">
            <xm:f>請填寫黃底!$E$36&gt;0</xm:f>
            <x14:dxf>
              <fill>
                <patternFill>
                  <bgColor rgb="FF0070C0"/>
                </patternFill>
              </fill>
            </x14:dxf>
          </x14:cfRule>
          <xm:sqref>CL145 CL147 CK144:CK145 CK147:CK148 BY146:CL146</xm:sqref>
        </x14:conditionalFormatting>
        <x14:conditionalFormatting xmlns:xm="http://schemas.microsoft.com/office/excel/2006/main">
          <x14:cfRule type="expression" priority="72" id="{1042A0A1-F1C9-4265-A18F-CC84D85AD8B2}">
            <xm:f>請填寫黃底!$E$186&gt;0</xm:f>
            <x14:dxf>
              <fill>
                <patternFill>
                  <bgColor rgb="FF0070C0"/>
                </patternFill>
              </fill>
            </x14:dxf>
          </x14:cfRule>
          <xm:sqref>EB30:EH30 EB31:EB34 DZ33:ED33 EA34:EC34</xm:sqref>
        </x14:conditionalFormatting>
        <x14:conditionalFormatting xmlns:xm="http://schemas.microsoft.com/office/excel/2006/main">
          <x14:cfRule type="expression" priority="71" id="{21915E7D-5028-4706-8314-436B6E1346BB}">
            <xm:f>請填寫黃底!$E$61&gt;0</xm:f>
            <x14:dxf>
              <fill>
                <patternFill>
                  <bgColor rgb="FF0070C0"/>
                </patternFill>
              </fill>
            </x14:dxf>
          </x14:cfRule>
          <xm:sqref>EB64:EH64 EB65:EB68 DZ67:ED67 EA68:EC68</xm:sqref>
        </x14:conditionalFormatting>
        <x14:conditionalFormatting xmlns:xm="http://schemas.microsoft.com/office/excel/2006/main">
          <x14:cfRule type="expression" priority="70" id="{745A3FE8-07E3-48B8-9EB0-0A7B86B1E072}">
            <xm:f>請填寫黃底!$E$86&gt;0</xm:f>
            <x14:dxf>
              <fill>
                <patternFill>
                  <bgColor rgb="FF0070C0"/>
                </patternFill>
              </fill>
            </x14:dxf>
          </x14:cfRule>
          <xm:sqref>EB98:EH98 EB99:EB101 DZ101:ED101 EA102:EC102</xm:sqref>
        </x14:conditionalFormatting>
        <x14:conditionalFormatting xmlns:xm="http://schemas.microsoft.com/office/excel/2006/main">
          <x14:cfRule type="expression" priority="69" id="{106D0C6F-4849-4521-BC7A-C7322078F6E0}">
            <xm:f>請填寫黃底!$E$111&gt;0</xm:f>
            <x14:dxf>
              <fill>
                <patternFill>
                  <bgColor rgb="FF0070C0"/>
                </patternFill>
              </fill>
            </x14:dxf>
          </x14:cfRule>
          <xm:sqref>EB132:EH132 EB133:EB136 DZ135:ED135 EA136:EC136</xm:sqref>
        </x14:conditionalFormatting>
        <x14:conditionalFormatting xmlns:xm="http://schemas.microsoft.com/office/excel/2006/main">
          <x14:cfRule type="expression" priority="68" id="{A8002DF7-7191-439D-8BD4-AE680551196D}">
            <xm:f>請填寫黃底!$E$136&gt;0</xm:f>
            <x14:dxf>
              <fill>
                <patternFill>
                  <bgColor rgb="FF0070C0"/>
                </patternFill>
              </fill>
            </x14:dxf>
          </x14:cfRule>
          <xm:sqref>EB166:EH166 EB167:EB168 DZ169:ED169 EA170:EC170</xm:sqref>
        </x14:conditionalFormatting>
        <x14:conditionalFormatting xmlns:xm="http://schemas.microsoft.com/office/excel/2006/main">
          <x14:cfRule type="expression" priority="67" id="{855816D2-5902-4941-85E7-C8007B2AB887}">
            <xm:f>請填寫黃底!$E$161&gt;0</xm:f>
            <x14:dxf>
              <fill>
                <patternFill>
                  <bgColor rgb="FF0070C0"/>
                </patternFill>
              </fill>
            </x14:dxf>
          </x14:cfRule>
          <xm:sqref>EB200:EH200 EB201:EB203 DZ203:ED203 EA204:EC204</xm:sqref>
        </x14:conditionalFormatting>
        <x14:conditionalFormatting xmlns:xm="http://schemas.microsoft.com/office/excel/2006/main">
          <x14:cfRule type="expression" priority="65" id="{09C4F0B5-8E22-40D3-93A9-508E52DC3EF7}">
            <xm:f>請填寫黃底!$G$31&gt;0</xm:f>
            <x14:dxf>
              <fill>
                <patternFill>
                  <bgColor theme="1"/>
                </patternFill>
              </fill>
            </x14:dxf>
          </x14:cfRule>
          <xm:sqref>BN173:BN214</xm:sqref>
        </x14:conditionalFormatting>
        <x14:conditionalFormatting xmlns:xm="http://schemas.microsoft.com/office/excel/2006/main">
          <x14:cfRule type="expression" priority="64" id="{10A7F307-8835-4611-9DEF-BA4CECCA7EFF}">
            <xm:f>請填寫黃底!$G$31&gt;0</xm:f>
            <x14:dxf>
              <fill>
                <patternFill>
                  <bgColor theme="1"/>
                </patternFill>
              </fill>
            </x14:dxf>
          </x14:cfRule>
          <xm:sqref>BO214</xm:sqref>
        </x14:conditionalFormatting>
        <x14:conditionalFormatting xmlns:xm="http://schemas.microsoft.com/office/excel/2006/main">
          <x14:cfRule type="expression" priority="63" id="{F75E56FA-ACCB-484A-A6E7-7133584AAFA5}">
            <xm:f>請填寫黃底!$G$31&gt;0</xm:f>
            <x14:dxf>
              <fill>
                <patternFill>
                  <bgColor theme="1"/>
                </patternFill>
              </fill>
            </x14:dxf>
          </x14:cfRule>
          <xm:sqref>FZ103:FZ214</xm:sqref>
        </x14:conditionalFormatting>
        <x14:conditionalFormatting xmlns:xm="http://schemas.microsoft.com/office/excel/2006/main">
          <x14:cfRule type="expression" priority="62" id="{56C79B6E-2F75-4051-A393-82399B3634C1}">
            <xm:f>請填寫黃底!$L$13&gt;0</xm:f>
            <x14:dxf>
              <fill>
                <patternFill>
                  <bgColor rgb="FF00B050"/>
                </patternFill>
              </fill>
            </x14:dxf>
          </x14:cfRule>
          <xm:sqref>AT86:AT95 AU95:BB95 BB94:BB96 BA93:BA97</xm:sqref>
        </x14:conditionalFormatting>
        <x14:conditionalFormatting xmlns:xm="http://schemas.microsoft.com/office/excel/2006/main">
          <x14:cfRule type="expression" priority="61" id="{AF11EE20-9BDC-4E7F-8869-B5FC98120AC6}">
            <xm:f>(請填寫黃底!$C$262+請填寫黃底!$E$262+請填寫黃底!$G$262)&gt;0</xm:f>
            <x14:dxf>
              <fill>
                <patternFill>
                  <bgColor rgb="FF00B050"/>
                </patternFill>
              </fill>
            </x14:dxf>
          </x14:cfRule>
          <xm:sqref>FE27:FO27 FO28:FO31 FM30:FN30 FP30:FQ30 FN31 FP31</xm:sqref>
        </x14:conditionalFormatting>
        <x14:conditionalFormatting xmlns:xm="http://schemas.microsoft.com/office/excel/2006/main">
          <x14:cfRule type="expression" priority="60" id="{1E4EE93C-B424-46E5-86C8-EFD89A04414E}">
            <xm:f>請填寫黃底!$E$276&gt;0</xm:f>
            <x14:dxf>
              <fill>
                <patternFill>
                  <bgColor rgb="FF00B050"/>
                </patternFill>
              </fill>
            </x14:dxf>
          </x14:cfRule>
          <xm:sqref>CY15:CY22 CX22 CZ22 CW21:CX21 CZ21:DA21</xm:sqref>
        </x14:conditionalFormatting>
        <x14:conditionalFormatting xmlns:xm="http://schemas.microsoft.com/office/excel/2006/main">
          <x14:cfRule type="expression" priority="59" id="{9913466F-B7C2-4800-B302-AAF7A121B6CD}">
            <xm:f>請填寫黃底!$B$54&gt;0</xm:f>
            <x14:dxf>
              <fill>
                <patternFill>
                  <bgColor rgb="FF00B050"/>
                </patternFill>
              </fill>
            </x14:dxf>
          </x14:cfRule>
          <xm:sqref>CY49:CY56 CX56 CZ56 CW55:CX55 CZ55:DA55</xm:sqref>
        </x14:conditionalFormatting>
        <x14:conditionalFormatting xmlns:xm="http://schemas.microsoft.com/office/excel/2006/main">
          <x14:cfRule type="expression" priority="58" id="{1E9C14CB-D3F8-4C3A-95E2-414864FC0C6C}">
            <xm:f>請填寫黃底!$B$79&gt;0</xm:f>
            <x14:dxf>
              <fill>
                <patternFill>
                  <bgColor rgb="FF00B050"/>
                </patternFill>
              </fill>
            </x14:dxf>
          </x14:cfRule>
          <xm:sqref>CY83:CY90 CX90 CZ90 CW89:CX89 CZ89:DA89</xm:sqref>
        </x14:conditionalFormatting>
        <x14:conditionalFormatting xmlns:xm="http://schemas.microsoft.com/office/excel/2006/main">
          <x14:cfRule type="expression" priority="57" id="{7549732E-DE47-424E-8B59-97CE70A08732}">
            <xm:f>請填寫黃底!$B$104&gt;0</xm:f>
            <x14:dxf>
              <fill>
                <patternFill>
                  <bgColor rgb="FF00B050"/>
                </patternFill>
              </fill>
            </x14:dxf>
          </x14:cfRule>
          <xm:sqref>CY117:CY124 CX124 CZ124 CW123:CX123 CZ123:DA123</xm:sqref>
        </x14:conditionalFormatting>
        <x14:conditionalFormatting xmlns:xm="http://schemas.microsoft.com/office/excel/2006/main">
          <x14:cfRule type="expression" priority="56" id="{B9B475EA-342C-4517-AD65-CFEC73B684A9}">
            <xm:f>請填寫黃底!$B$129&gt;0</xm:f>
            <x14:dxf>
              <fill>
                <patternFill>
                  <bgColor rgb="FF00B050"/>
                </patternFill>
              </fill>
            </x14:dxf>
          </x14:cfRule>
          <xm:sqref>CY151:CY158 CX158 CZ158 CW157:CX157 CZ157:DA157</xm:sqref>
        </x14:conditionalFormatting>
        <x14:conditionalFormatting xmlns:xm="http://schemas.microsoft.com/office/excel/2006/main">
          <x14:cfRule type="expression" priority="55" id="{386363A5-D0AB-4952-96B4-63A9131888F3}">
            <xm:f>請填寫黃底!$B$154&gt;0</xm:f>
            <x14:dxf>
              <fill>
                <patternFill>
                  <bgColor rgb="FF00B050"/>
                </patternFill>
              </fill>
            </x14:dxf>
          </x14:cfRule>
          <xm:sqref>CY185:CY192 CX192 CZ192 CW191:CX191 CZ191:DA191</xm:sqref>
        </x14:conditionalFormatting>
        <x14:conditionalFormatting xmlns:xm="http://schemas.microsoft.com/office/excel/2006/main">
          <x14:cfRule type="expression" priority="54" id="{2CF39A34-2660-43C1-8091-608195C60003}">
            <xm:f>請填寫黃底!$G$61&gt;0</xm:f>
            <x14:dxf>
              <fill>
                <patternFill>
                  <bgColor rgb="FF00B050"/>
                </patternFill>
              </fill>
            </x14:dxf>
          </x14:cfRule>
          <xm:sqref>FE61:FO61 FO62:FO65 FM64:FN64 FP64:FQ64 FN65 FP65</xm:sqref>
        </x14:conditionalFormatting>
        <x14:conditionalFormatting xmlns:xm="http://schemas.microsoft.com/office/excel/2006/main">
          <x14:cfRule type="expression" priority="53" id="{7292AFC6-3D5F-4DDF-BD36-06E7545D2C59}">
            <xm:f>請填寫黃底!$G$86&gt;0</xm:f>
            <x14:dxf>
              <fill>
                <patternFill>
                  <bgColor rgb="FF00B050"/>
                </patternFill>
              </fill>
            </x14:dxf>
          </x14:cfRule>
          <xm:sqref>FE95:FO95 FO96:FO99 FM98:FQ98 FN99:FP99</xm:sqref>
        </x14:conditionalFormatting>
        <x14:conditionalFormatting xmlns:xm="http://schemas.microsoft.com/office/excel/2006/main">
          <x14:cfRule type="expression" priority="52" id="{094F3516-C8BC-4673-A77F-C59F37704042}">
            <xm:f>請填寫黃底!$G$111&gt;0</xm:f>
            <x14:dxf>
              <fill>
                <patternFill>
                  <bgColor rgb="FF00B050"/>
                </patternFill>
              </fill>
            </x14:dxf>
          </x14:cfRule>
          <xm:sqref>FE129:FO129 FO130:FO133 FM132:FN132 FP132:FQ132 FN133 FP133</xm:sqref>
        </x14:conditionalFormatting>
        <x14:conditionalFormatting xmlns:xm="http://schemas.microsoft.com/office/excel/2006/main">
          <x14:cfRule type="expression" priority="51" id="{4720784E-99F0-41FA-9FEC-D93657F7D2CD}">
            <xm:f>請填寫黃底!$G$136&gt;0</xm:f>
            <x14:dxf>
              <fill>
                <patternFill>
                  <bgColor rgb="FF00B050"/>
                </patternFill>
              </fill>
            </x14:dxf>
          </x14:cfRule>
          <xm:sqref>FE163:FO163 FO164:FO165 FM166:FQ166 FN167:FP167</xm:sqref>
        </x14:conditionalFormatting>
        <x14:conditionalFormatting xmlns:xm="http://schemas.microsoft.com/office/excel/2006/main">
          <x14:cfRule type="expression" priority="50" id="{0CEDD84A-2F36-49FF-8E40-9736B3E0DF59}">
            <xm:f>請填寫黃底!$G$161&gt;0</xm:f>
            <x14:dxf>
              <fill>
                <patternFill>
                  <bgColor rgb="FF00B050"/>
                </patternFill>
              </fill>
            </x14:dxf>
          </x14:cfRule>
          <xm:sqref>FE197:FO197 FO198:FO200 FM200:FN200 FP200:FQ200 FN201:FP201</xm:sqref>
        </x14:conditionalFormatting>
        <x14:conditionalFormatting xmlns:xm="http://schemas.microsoft.com/office/excel/2006/main">
          <x14:cfRule type="expression" priority="48" id="{AAFB5851-85FB-4055-9391-9AF5DDC55A7F}">
            <xm:f>請填寫黃底!$G$36&gt;0</xm:f>
            <x14:dxf>
              <fill>
                <patternFill>
                  <bgColor rgb="FF00B050"/>
                </patternFill>
              </fill>
            </x14:dxf>
          </x14:cfRule>
          <xm:sqref>BY150:CI150 CI151:CI152 CG153:CK153 CH154:CJ154</xm:sqref>
        </x14:conditionalFormatting>
        <x14:conditionalFormatting xmlns:xm="http://schemas.microsoft.com/office/excel/2006/main">
          <x14:cfRule type="expression" priority="47" id="{13CFE4D1-2406-4410-BDF8-F515A6A12FAB}">
            <xm:f>請填寫黃底!$G$211&gt;0</xm:f>
            <x14:dxf>
              <fill>
                <patternFill>
                  <bgColor rgb="FF00B050"/>
                </patternFill>
              </fill>
            </x14:dxf>
          </x14:cfRule>
          <xm:sqref>HQ107:IA107 IA108:IA109 HY110:IC110 HZ111:IB111</xm:sqref>
        </x14:conditionalFormatting>
        <x14:conditionalFormatting xmlns:xm="http://schemas.microsoft.com/office/excel/2006/main">
          <x14:cfRule type="expression" priority="45" id="{B61656C2-51A5-40C8-BF08-620097BF865F}">
            <xm:f>請填寫黃底!$C$13&gt;0</xm:f>
            <x14:dxf>
              <fill>
                <patternFill>
                  <bgColor theme="1"/>
                </patternFill>
              </fill>
            </x14:dxf>
          </x14:cfRule>
          <xm:sqref>AK103</xm:sqref>
        </x14:conditionalFormatting>
        <x14:conditionalFormatting xmlns:xm="http://schemas.microsoft.com/office/excel/2006/main">
          <x14:cfRule type="expression" priority="44" id="{908ED607-643D-4FC0-BBC9-EFBEA5A87650}">
            <xm:f>請填寫黃底!$D$13&gt;0</xm:f>
            <x14:dxf>
              <fill>
                <patternFill>
                  <bgColor theme="1"/>
                </patternFill>
              </fill>
            </x14:dxf>
          </x14:cfRule>
          <xm:sqref>AK87:AK103</xm:sqref>
        </x14:conditionalFormatting>
        <x14:conditionalFormatting xmlns:xm="http://schemas.microsoft.com/office/excel/2006/main">
          <x14:cfRule type="expression" priority="43" id="{026F0E02-E3E5-40E2-AB5E-7BC30E53EB3F}">
            <xm:f>請填寫黃底!$E$13&gt;0</xm:f>
            <x14:dxf>
              <fill>
                <patternFill>
                  <bgColor theme="1"/>
                </patternFill>
              </fill>
            </x14:dxf>
          </x14:cfRule>
          <xm:sqref>AK71:AK103</xm:sqref>
        </x14:conditionalFormatting>
        <x14:conditionalFormatting xmlns:xm="http://schemas.microsoft.com/office/excel/2006/main">
          <x14:cfRule type="expression" priority="42" id="{4DF79190-B3DA-4EAE-9773-31CB72DFB18A}">
            <xm:f>請填寫黃底!$F$13&gt;0</xm:f>
            <x14:dxf>
              <fill>
                <patternFill>
                  <bgColor theme="1"/>
                </patternFill>
              </fill>
            </x14:dxf>
          </x14:cfRule>
          <xm:sqref>AK55:AK103</xm:sqref>
        </x14:conditionalFormatting>
        <x14:conditionalFormatting xmlns:xm="http://schemas.microsoft.com/office/excel/2006/main">
          <x14:cfRule type="expression" priority="41" id="{DC2D9D52-B9FB-486A-B0C9-51A25DE33DB2}">
            <xm:f>請填寫黃底!$G$13&gt;0</xm:f>
            <x14:dxf>
              <fill>
                <patternFill>
                  <bgColor theme="1"/>
                </patternFill>
              </fill>
            </x14:dxf>
          </x14:cfRule>
          <xm:sqref>AK103:AK119</xm:sqref>
        </x14:conditionalFormatting>
        <x14:conditionalFormatting xmlns:xm="http://schemas.microsoft.com/office/excel/2006/main">
          <x14:cfRule type="expression" priority="40" id="{99421437-D6DE-42FB-936F-788AAB240CAB}">
            <xm:f>請填寫黃底!$H$13&gt;0</xm:f>
            <x14:dxf>
              <fill>
                <patternFill>
                  <bgColor theme="1"/>
                </patternFill>
              </fill>
            </x14:dxf>
          </x14:cfRule>
          <xm:sqref>AK103:AK135</xm:sqref>
        </x14:conditionalFormatting>
        <x14:conditionalFormatting xmlns:xm="http://schemas.microsoft.com/office/excel/2006/main">
          <x14:cfRule type="expression" priority="39" id="{2889803A-8B57-4BEC-9BD8-4DA055A9BB72}">
            <xm:f>請填寫黃底!$K$13&gt;0</xm:f>
            <x14:dxf>
              <fill>
                <patternFill>
                  <bgColor theme="1"/>
                </patternFill>
              </fill>
            </x14:dxf>
          </x14:cfRule>
          <xm:sqref>AK103:AK150</xm:sqref>
        </x14:conditionalFormatting>
        <x14:conditionalFormatting xmlns:xm="http://schemas.microsoft.com/office/excel/2006/main">
          <x14:cfRule type="expression" priority="38" id="{FDCF6B0F-11FD-47C7-8ED1-B8A0BBDFA70F}">
            <xm:f>請填寫黃底!$J$13&gt;0</xm:f>
            <x14:dxf>
              <fill>
                <patternFill>
                  <bgColor theme="1"/>
                </patternFill>
              </fill>
            </x14:dxf>
          </x14:cfRule>
          <xm:sqref>AK103:AK163</xm:sqref>
        </x14:conditionalFormatting>
        <x14:conditionalFormatting xmlns:xm="http://schemas.microsoft.com/office/excel/2006/main">
          <x14:cfRule type="expression" priority="37" id="{E2A94FE8-2BBD-47A8-B6B8-124AF1E5986B}">
            <xm:f>請填寫黃底!$I$13&gt;0</xm:f>
            <x14:dxf>
              <fill>
                <patternFill>
                  <bgColor theme="1"/>
                </patternFill>
              </fill>
            </x14:dxf>
          </x14:cfRule>
          <xm:sqref>AK103:AK180</xm:sqref>
        </x14:conditionalFormatting>
        <x14:conditionalFormatting xmlns:xm="http://schemas.microsoft.com/office/excel/2006/main">
          <x14:cfRule type="expression" priority="36" id="{BB9C50EC-E7CD-4825-AAC9-8574E28132C1}">
            <xm:f>請填寫黃底!$C$14&gt;0</xm:f>
            <x14:dxf>
              <fill>
                <patternFill>
                  <bgColor theme="1"/>
                </patternFill>
              </fill>
            </x14:dxf>
          </x14:cfRule>
          <xm:sqref>AL103:BB103 BB102 BB104 BA101:BA102 BA104:BA105</xm:sqref>
        </x14:conditionalFormatting>
        <x14:conditionalFormatting xmlns:xm="http://schemas.microsoft.com/office/excel/2006/main">
          <x14:cfRule type="expression" priority="1368" id="{9815F585-1D17-4D5B-BEE5-55BB6722C9FC}">
            <xm:f>請填寫黃底!$A$204&gt;0</xm:f>
            <x14:dxf>
              <fill>
                <patternFill>
                  <bgColor rgb="FF00B050"/>
                </patternFill>
              </fill>
            </x14:dxf>
          </x14:cfRule>
          <xm:sqref>GT94:GT96 GS93:GS97 GJ95:GR95 GJ91:GJ94</xm:sqref>
        </x14:conditionalFormatting>
        <x14:conditionalFormatting xmlns:xm="http://schemas.microsoft.com/office/excel/2006/main">
          <x14:cfRule type="expression" priority="1369" id="{A033BA1F-9085-4C38-86A6-82B246AFD988}">
            <xm:f>請填寫黃底!$A$28&gt;0</xm:f>
            <x14:dxf>
              <fill>
                <patternFill>
                  <bgColor rgb="FF00B050"/>
                </patternFill>
              </fill>
            </x14:dxf>
          </x14:cfRule>
          <xm:sqref>BM117 BM119 BL116:BL117 BL119:BL120 BF118:BM118</xm:sqref>
        </x14:conditionalFormatting>
        <x14:conditionalFormatting xmlns:xm="http://schemas.microsoft.com/office/excel/2006/main">
          <x14:cfRule type="expression" priority="35" id="{C5D1CC8F-0EC8-43B2-9E9B-02FB5CA64845}">
            <xm:f>請填寫黃底!$B$276&gt;0</xm:f>
            <x14:dxf>
              <fill>
                <patternFill>
                  <bgColor rgb="FF0070C0"/>
                </patternFill>
              </fill>
            </x14:dxf>
          </x14:cfRule>
          <xm:sqref>DO15:DO22 DN22 DP22 DM21:DN21 DP21:DQ21</xm:sqref>
        </x14:conditionalFormatting>
        <x14:conditionalFormatting xmlns:xm="http://schemas.microsoft.com/office/excel/2006/main">
          <x14:cfRule type="expression" priority="34" id="{938725D1-AF7B-4425-B07D-6E6E7E8EC920}">
            <xm:f>請填寫黃底!$A$54&gt;0</xm:f>
            <x14:dxf>
              <fill>
                <patternFill>
                  <bgColor rgb="FF0070C0"/>
                </patternFill>
              </fill>
            </x14:dxf>
          </x14:cfRule>
          <xm:sqref>DO49:DO56 DN56 DP56 DM55:DN55 DP55:DQ55</xm:sqref>
        </x14:conditionalFormatting>
        <x14:conditionalFormatting xmlns:xm="http://schemas.microsoft.com/office/excel/2006/main">
          <x14:cfRule type="expression" priority="33" id="{FFD749FD-7088-48AD-9126-09BE36E3041F}">
            <xm:f>請填寫黃底!$A$79&gt;0</xm:f>
            <x14:dxf>
              <fill>
                <patternFill>
                  <bgColor rgb="FF0070C0"/>
                </patternFill>
              </fill>
            </x14:dxf>
          </x14:cfRule>
          <xm:sqref>DO83:DO90 DN90 DP90 DM89:DN89 DP89:DQ89</xm:sqref>
        </x14:conditionalFormatting>
        <x14:conditionalFormatting xmlns:xm="http://schemas.microsoft.com/office/excel/2006/main">
          <x14:cfRule type="expression" priority="32" id="{FA8EC45B-4ED6-46C0-AEEB-4845A538813F}">
            <xm:f>請填寫黃底!$A$104&gt;0</xm:f>
            <x14:dxf>
              <fill>
                <patternFill>
                  <bgColor rgb="FF0070C0"/>
                </patternFill>
              </fill>
            </x14:dxf>
          </x14:cfRule>
          <xm:sqref>DO117:DO124 DN124 DP124 DM123:DN123 DP123:DQ123</xm:sqref>
        </x14:conditionalFormatting>
        <x14:conditionalFormatting xmlns:xm="http://schemas.microsoft.com/office/excel/2006/main">
          <x14:cfRule type="expression" priority="31" id="{A62FA5DE-33DB-468B-ACC7-93F77C21DA54}">
            <xm:f>請填寫黃底!$A$129&gt;0</xm:f>
            <x14:dxf>
              <fill>
                <patternFill>
                  <bgColor rgb="FF0070C0"/>
                </patternFill>
              </fill>
            </x14:dxf>
          </x14:cfRule>
          <xm:sqref>DO151:DO158 DN158 DP158 DM157:DN157 DP157:DQ157</xm:sqref>
        </x14:conditionalFormatting>
        <x14:conditionalFormatting xmlns:xm="http://schemas.microsoft.com/office/excel/2006/main">
          <x14:cfRule type="expression" priority="30" id="{F32C2C57-9C52-4993-AA32-5A138D58012D}">
            <xm:f>請填寫黃底!$A$154&gt;0</xm:f>
            <x14:dxf>
              <fill>
                <patternFill>
                  <bgColor rgb="FF0070C0"/>
                </patternFill>
              </fill>
            </x14:dxf>
          </x14:cfRule>
          <xm:sqref>DO185:DO192 DN192 DP192 DM191:DN191 DP191:DQ191</xm:sqref>
        </x14:conditionalFormatting>
        <x14:conditionalFormatting xmlns:xm="http://schemas.microsoft.com/office/excel/2006/main">
          <x14:cfRule type="expression" priority="29" id="{2A5DEA48-1363-4F9B-A5BF-24FEA02B3C7F}">
            <xm:f>請填寫黃底!$Q$30&gt;0</xm:f>
            <x14:dxf>
              <fill>
                <patternFill>
                  <bgColor theme="1"/>
                </patternFill>
              </fill>
            </x14:dxf>
          </x14:cfRule>
          <xm:sqref>GU136:HP136 HP137:HP155 GU155:HO155 GU137:GU154</xm:sqref>
        </x14:conditionalFormatting>
        <x14:conditionalFormatting xmlns:xm="http://schemas.microsoft.com/office/excel/2006/main">
          <x14:cfRule type="expression" priority="28" id="{9FACA2E8-8502-4D74-BB1F-D5930284BAA5}">
            <xm:f>請填寫黃底!$V$36&gt;0</xm:f>
            <x14:dxf>
              <fill>
                <patternFill>
                  <bgColor rgb="FF00B050"/>
                </patternFill>
              </fill>
            </x14:dxf>
          </x14:cfRule>
          <xm:sqref>HQ145:IA145 IA146:IA147 HY148:IC148 HZ149:IB149</xm:sqref>
        </x14:conditionalFormatting>
        <x14:conditionalFormatting xmlns:xm="http://schemas.microsoft.com/office/excel/2006/main">
          <x14:cfRule type="expression" priority="27" id="{9D376790-485B-4988-AA33-B25602FE6C93}">
            <xm:f>請填寫黃底!$Q$30&gt;0</xm:f>
            <x14:dxf>
              <fill>
                <patternFill>
                  <bgColor rgb="FF0070C0"/>
                </patternFill>
              </fill>
            </x14:dxf>
          </x14:cfRule>
          <xm:sqref>HE156 HD157:HE157 HG156 HG157:HH157 HF156:HF162</xm:sqref>
        </x14:conditionalFormatting>
        <x14:conditionalFormatting xmlns:xm="http://schemas.microsoft.com/office/excel/2006/main">
          <x14:cfRule type="expression" priority="26" id="{E651C994-827E-41B9-86CF-19284041BE24}">
            <xm:f>請填寫黃底!$T$25&gt;0</xm:f>
            <x14:dxf>
              <fill>
                <patternFill>
                  <bgColor theme="1"/>
                </patternFill>
              </fill>
            </x14:dxf>
          </x14:cfRule>
          <xm:sqref>HA134:HA135 GY133:HC133 GZ132:HB132</xm:sqref>
        </x14:conditionalFormatting>
        <x14:conditionalFormatting xmlns:xm="http://schemas.microsoft.com/office/excel/2006/main">
          <x14:cfRule type="expression" priority="24" id="{EA277F1B-FE99-46E5-B707-D1A481B044B2}">
            <xm:f>請填寫黃底!$V$31&gt;0</xm:f>
            <x14:dxf>
              <fill>
                <patternFill>
                  <bgColor theme="1"/>
                </patternFill>
              </fill>
            </x14:dxf>
          </x14:cfRule>
          <xm:sqref>GA145:GT145 GA144 GA146 GB143:GB144 GB146:GB147</xm:sqref>
        </x14:conditionalFormatting>
        <x14:conditionalFormatting xmlns:xm="http://schemas.microsoft.com/office/excel/2006/main">
          <x14:cfRule type="expression" priority="21" id="{95C6FFB1-E8A1-4000-8A19-69673C20E154}">
            <xm:f>請填寫黃底!$E$175=0</xm:f>
            <x14:dxf>
              <font>
                <color theme="0"/>
              </font>
            </x14:dxf>
          </x14:cfRule>
          <xm:sqref>GU84</xm:sqref>
        </x14:conditionalFormatting>
        <x14:conditionalFormatting xmlns:xm="http://schemas.microsoft.com/office/excel/2006/main">
          <x14:cfRule type="expression" priority="18" id="{044E1D11-319C-49D0-961D-44452DEE3FA2}">
            <xm:f>請填寫黃底!$E$50=0</xm:f>
            <x14:dxf>
              <font>
                <color theme="0"/>
              </font>
            </x14:dxf>
          </x14:cfRule>
          <xm:sqref>EI5</xm:sqref>
        </x14:conditionalFormatting>
        <x14:conditionalFormatting xmlns:xm="http://schemas.microsoft.com/office/excel/2006/main">
          <x14:cfRule type="expression" priority="15" id="{4A44B7D5-128F-4F26-B1E2-5EFBC0C27314}">
            <xm:f>請填寫黃底!$E$50=0</xm:f>
            <x14:dxf>
              <font>
                <color theme="0"/>
              </font>
            </x14:dxf>
          </x14:cfRule>
          <xm:sqref>ER5</xm:sqref>
        </x14:conditionalFormatting>
        <x14:conditionalFormatting xmlns:xm="http://schemas.microsoft.com/office/excel/2006/main">
          <x14:cfRule type="expression" priority="6" id="{C953BE3E-4471-4DFD-A814-C970BEFCA49B}">
            <xm:f>請填寫黃底!$E$100=0</xm:f>
            <x14:dxf>
              <font>
                <color theme="0"/>
              </font>
            </x14:dxf>
          </x14:cfRule>
          <xm:sqref>GU127 HD127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2:R24"/>
  <sheetViews>
    <sheetView topLeftCell="A3" zoomScale="55" zoomScaleNormal="55" workbookViewId="0">
      <selection activeCell="L12" sqref="L12"/>
    </sheetView>
  </sheetViews>
  <sheetFormatPr defaultRowHeight="16.5" x14ac:dyDescent="0.25"/>
  <cols>
    <col min="5" max="5" width="12.5" customWidth="1"/>
    <col min="10" max="16" width="25.625" customWidth="1"/>
    <col min="17" max="17" width="19" customWidth="1"/>
    <col min="18" max="18" width="15" customWidth="1"/>
  </cols>
  <sheetData>
    <row r="12" spans="1:17" ht="17.25" thickBot="1" x14ac:dyDescent="0.3"/>
    <row r="13" spans="1:17" x14ac:dyDescent="0.25">
      <c r="A13" s="180" t="s">
        <v>103</v>
      </c>
      <c r="B13" s="181"/>
      <c r="C13" s="182"/>
    </row>
    <row r="14" spans="1:17" x14ac:dyDescent="0.25">
      <c r="A14" s="167">
        <f>請填寫黃底!C14</f>
        <v>0</v>
      </c>
      <c r="B14" s="168"/>
      <c r="C14" s="16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27" thickBot="1" x14ac:dyDescent="0.3">
      <c r="A15" s="177" t="s">
        <v>105</v>
      </c>
      <c r="B15" s="178"/>
      <c r="C15" s="179"/>
      <c r="E15" s="175" t="s">
        <v>111</v>
      </c>
      <c r="F15" s="176"/>
      <c r="G15" s="174" t="e">
        <f>(J15+L15+N15+P15)/(K16+M16+O16)</f>
        <v>#DIV/0!</v>
      </c>
      <c r="H15" s="174"/>
      <c r="I15" s="173" t="s">
        <v>109</v>
      </c>
      <c r="J15" s="2">
        <f>$A$20</f>
        <v>0</v>
      </c>
      <c r="K15" s="2" t="s">
        <v>110</v>
      </c>
      <c r="L15" s="2">
        <f>$A$22</f>
        <v>0</v>
      </c>
      <c r="M15" s="2" t="s">
        <v>110</v>
      </c>
      <c r="N15" s="2">
        <f>$A$16</f>
        <v>0</v>
      </c>
      <c r="O15" s="2" t="s">
        <v>110</v>
      </c>
      <c r="P15" s="2">
        <f>$A$18</f>
        <v>0</v>
      </c>
      <c r="Q15" s="1"/>
    </row>
    <row r="16" spans="1:17" ht="27" thickTop="1" x14ac:dyDescent="0.25">
      <c r="A16" s="167">
        <f>請填寫黃底!G13</f>
        <v>0</v>
      </c>
      <c r="B16" s="168"/>
      <c r="C16" s="169"/>
      <c r="E16" s="176"/>
      <c r="F16" s="176"/>
      <c r="G16" s="174"/>
      <c r="H16" s="174"/>
      <c r="I16" s="173"/>
      <c r="J16" s="3"/>
      <c r="K16" s="3">
        <f>$A$14</f>
        <v>0</v>
      </c>
      <c r="L16" s="3" t="s">
        <v>110</v>
      </c>
      <c r="M16" s="3">
        <f>$A$20</f>
        <v>0</v>
      </c>
      <c r="N16" s="3" t="s">
        <v>110</v>
      </c>
      <c r="O16" s="3">
        <f>$A$22</f>
        <v>0</v>
      </c>
      <c r="P16" s="3"/>
      <c r="Q16" s="1"/>
    </row>
    <row r="17" spans="1:18" x14ac:dyDescent="0.25">
      <c r="A17" s="177" t="s">
        <v>104</v>
      </c>
      <c r="B17" s="178"/>
      <c r="C17" s="17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8" x14ac:dyDescent="0.25">
      <c r="A18" s="167">
        <f>請填寫黃底!H13</f>
        <v>0</v>
      </c>
      <c r="B18" s="168"/>
      <c r="C18" s="169"/>
    </row>
    <row r="19" spans="1:18" ht="17.100000000000001" customHeight="1" x14ac:dyDescent="0.25">
      <c r="A19" s="177" t="s">
        <v>106</v>
      </c>
      <c r="B19" s="178"/>
      <c r="C19" s="179"/>
      <c r="E19" s="175" t="s">
        <v>112</v>
      </c>
      <c r="F19" s="17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6.1" customHeight="1" thickBot="1" x14ac:dyDescent="0.3">
      <c r="A20" s="167">
        <f>請填寫黃底!G25+請填寫黃底!G50+請填寫黃底!G75+請填寫黃底!G100+請填寫黃底!G125+請填寫黃底!G150+請填寫黃底!G175+請填寫黃底!G200+請填寫黃底!V25</f>
        <v>0</v>
      </c>
      <c r="B20" s="168"/>
      <c r="C20" s="169"/>
      <c r="E20" s="175"/>
      <c r="F20" s="175"/>
      <c r="G20" s="174" t="e">
        <f>(J20+L20+N20+P20-R20)/(K21+M21+O21-Q21)</f>
        <v>#DIV/0!</v>
      </c>
      <c r="H20" s="174"/>
      <c r="I20" s="173" t="s">
        <v>109</v>
      </c>
      <c r="J20" s="2">
        <f>$A$20</f>
        <v>0</v>
      </c>
      <c r="K20" s="2" t="s">
        <v>110</v>
      </c>
      <c r="L20" s="2">
        <f>$A$22</f>
        <v>0</v>
      </c>
      <c r="M20" s="2" t="s">
        <v>110</v>
      </c>
      <c r="N20" s="2">
        <f>$A$16</f>
        <v>0</v>
      </c>
      <c r="O20" s="2" t="s">
        <v>110</v>
      </c>
      <c r="P20" s="2">
        <f>$A$18</f>
        <v>0</v>
      </c>
      <c r="Q20" s="2" t="s">
        <v>113</v>
      </c>
      <c r="R20" s="2">
        <f>$A$24</f>
        <v>0</v>
      </c>
    </row>
    <row r="21" spans="1:18" ht="26.1" customHeight="1" thickTop="1" x14ac:dyDescent="0.25">
      <c r="A21" s="177" t="s">
        <v>107</v>
      </c>
      <c r="B21" s="178"/>
      <c r="C21" s="179"/>
      <c r="E21" s="175"/>
      <c r="F21" s="175"/>
      <c r="G21" s="174"/>
      <c r="H21" s="174"/>
      <c r="I21" s="173"/>
      <c r="J21" s="3"/>
      <c r="K21" s="3">
        <f>$A$14</f>
        <v>0</v>
      </c>
      <c r="L21" s="3" t="s">
        <v>110</v>
      </c>
      <c r="M21" s="3">
        <f>$A$20</f>
        <v>0</v>
      </c>
      <c r="N21" s="3" t="s">
        <v>110</v>
      </c>
      <c r="O21" s="3">
        <f>$A$22</f>
        <v>0</v>
      </c>
      <c r="P21" s="3" t="s">
        <v>113</v>
      </c>
      <c r="Q21" s="3">
        <f>$A$24</f>
        <v>0</v>
      </c>
      <c r="R21" s="1"/>
    </row>
    <row r="22" spans="1:18" x14ac:dyDescent="0.25">
      <c r="A22" s="167">
        <f>SUM(請填寫黃底!E270:E279)</f>
        <v>0</v>
      </c>
      <c r="B22" s="168"/>
      <c r="C22" s="16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77" t="s">
        <v>108</v>
      </c>
      <c r="B23" s="178"/>
      <c r="C23" s="179"/>
    </row>
    <row r="24" spans="1:18" ht="17.25" thickBot="1" x14ac:dyDescent="0.3">
      <c r="A24" s="170">
        <f>請填寫黃底!G50</f>
        <v>0</v>
      </c>
      <c r="B24" s="171"/>
      <c r="C24" s="172"/>
    </row>
  </sheetData>
  <mergeCells count="18">
    <mergeCell ref="A13:C13"/>
    <mergeCell ref="A15:C15"/>
    <mergeCell ref="A17:C17"/>
    <mergeCell ref="A19:C19"/>
    <mergeCell ref="A21:C21"/>
    <mergeCell ref="A14:C14"/>
    <mergeCell ref="A16:C16"/>
    <mergeCell ref="A18:C18"/>
    <mergeCell ref="A20:C20"/>
    <mergeCell ref="A22:C22"/>
    <mergeCell ref="A24:C24"/>
    <mergeCell ref="I15:I16"/>
    <mergeCell ref="G15:H16"/>
    <mergeCell ref="E15:F16"/>
    <mergeCell ref="G20:H21"/>
    <mergeCell ref="I20:I21"/>
    <mergeCell ref="E19:F21"/>
    <mergeCell ref="A23:C23"/>
  </mergeCells>
  <phoneticPr fontId="2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請填寫黃底</vt:lpstr>
      <vt:lpstr>自動繪製-用水平衡圖</vt:lpstr>
      <vt:lpstr>自動計算-回收率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chiehying</cp:lastModifiedBy>
  <cp:lastPrinted>2022-05-23T09:27:09Z</cp:lastPrinted>
  <dcterms:created xsi:type="dcterms:W3CDTF">2022-04-21T12:53:34Z</dcterms:created>
  <dcterms:modified xsi:type="dcterms:W3CDTF">2022-09-20T05:49:31Z</dcterms:modified>
</cp:coreProperties>
</file>